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V:\data\Hovedsædet\Risikostyring\Risikoanalyse og rapportering\Oplysningsforpligtelser_Fælles\2022\202206\"/>
    </mc:Choice>
  </mc:AlternateContent>
  <xr:revisionPtr revIDLastSave="0" documentId="13_ncr:1_{EE86CDBA-DB2D-4397-8113-8740B89CFE3D}" xr6:coauthVersionLast="47" xr6:coauthVersionMax="47" xr10:uidLastSave="{00000000-0000-0000-0000-000000000000}"/>
  <bookViews>
    <workbookView xWindow="10995" yWindow="-28245" windowWidth="37170" windowHeight="21720" tabRatio="792" firstSheet="1" activeTab="1" xr2:uid="{A7CBC392-26F9-46CB-BD38-ABFDC2F60E0F}"/>
  </bookViews>
  <sheets>
    <sheet name="Disclaimer" sheetId="42" r:id="rId1"/>
    <sheet name="Attestation" sheetId="73" r:id="rId2"/>
    <sheet name="Index" sheetId="15" r:id="rId3"/>
    <sheet name="1" sheetId="16" r:id="rId4"/>
    <sheet name="2" sheetId="40" r:id="rId5"/>
    <sheet name="3" sheetId="17" r:id="rId6"/>
    <sheet name="4" sheetId="63" r:id="rId7"/>
    <sheet name="5" sheetId="18" r:id="rId8"/>
    <sheet name="6" sheetId="30" r:id="rId9"/>
    <sheet name="7" sheetId="31" r:id="rId10"/>
    <sheet name="8" sheetId="32" r:id="rId11"/>
    <sheet name="9" sheetId="36" r:id="rId12"/>
    <sheet name="10" sheetId="66" r:id="rId13"/>
    <sheet name="11" sheetId="39" r:id="rId14"/>
    <sheet name="12" sheetId="54" r:id="rId15"/>
    <sheet name="13" sheetId="45" r:id="rId16"/>
    <sheet name="14" sheetId="52" r:id="rId17"/>
    <sheet name="15" sheetId="26" r:id="rId18"/>
    <sheet name="16" sheetId="43" r:id="rId19"/>
    <sheet name="17" sheetId="68" r:id="rId20"/>
    <sheet name="18" sheetId="46" r:id="rId21"/>
    <sheet name="19" sheetId="27" r:id="rId22"/>
    <sheet name="20" sheetId="28" r:id="rId23"/>
    <sheet name="21" sheetId="29" r:id="rId24"/>
    <sheet name="22" sheetId="37" r:id="rId25"/>
    <sheet name="23" sheetId="69" r:id="rId26"/>
    <sheet name="24" sheetId="60" r:id="rId27"/>
    <sheet name="25" sheetId="19" r:id="rId28"/>
    <sheet name="26" sheetId="61" r:id="rId29"/>
    <sheet name="27" sheetId="38" r:id="rId30"/>
    <sheet name="28" sheetId="71" r:id="rId31"/>
    <sheet name="29" sheetId="72" r:id="rId32"/>
  </sheets>
  <externalReferences>
    <externalReference r:id="rId33"/>
    <externalReference r:id="rId34"/>
    <externalReference r:id="rId35"/>
  </externalReferences>
  <definedNames>
    <definedName name="asd" hidden="1">[1]Rapport!$U$108</definedName>
    <definedName name="BRANCHE1">#REF!</definedName>
    <definedName name="ert" hidden="1">[1]Rapport!$U$106</definedName>
    <definedName name="erty" hidden="1">[1]Rapport!$U$101</definedName>
    <definedName name="fghdg" hidden="1">[1]Rapport!$U$103</definedName>
    <definedName name="fvh" hidden="1">[1]Rapport!$U$107</definedName>
    <definedName name="KURSREG1A">#REF!</definedName>
    <definedName name="KURSREG1B">#REF!</definedName>
    <definedName name="LIK1A">#REF!</definedName>
    <definedName name="LIK1B">#REF!</definedName>
    <definedName name="OBL1A">#REF!</definedName>
    <definedName name="OBL1B">#REF!</definedName>
    <definedName name="OMK1A">#REF!</definedName>
    <definedName name="OMK1B">#REF!</definedName>
    <definedName name="OMK2A">#REF!</definedName>
    <definedName name="OMK2B">#REF!</definedName>
    <definedName name="OMK3B">#REF!</definedName>
    <definedName name="opslag">[2]PPT!$J$3:$AF$70</definedName>
    <definedName name="OVERBLIK1">#REF!</definedName>
    <definedName name="OVERBLIK2">#REF!</definedName>
    <definedName name="OVERBLIK3">#REF!</definedName>
    <definedName name="qwe" hidden="1">[1]Rapport!$U$104</definedName>
    <definedName name="sdf" hidden="1">[1]Rapport!$U$100</definedName>
    <definedName name="sdg" hidden="1">[1]Rapport!$U$105</definedName>
    <definedName name="segghhf" hidden="1">[1]Rapport!$U$102</definedName>
    <definedName name="SOLVENS1">#REF!</definedName>
    <definedName name="temp1" hidden="1">[3]Rapport!$U$108</definedName>
    <definedName name="temp10" hidden="1">[3]Rapport!$U$103</definedName>
    <definedName name="temp2" hidden="1">[3]Rapport!$U$104</definedName>
    <definedName name="temp3" hidden="1">[3]Rapport!$U$100</definedName>
    <definedName name="temp4" hidden="1">[3]Rapport!$U$106</definedName>
    <definedName name="temp5" hidden="1">[3]Rapport!$U$107</definedName>
    <definedName name="temp6" hidden="1">[3]Rapport!$U$105</definedName>
    <definedName name="temp7" hidden="1">[3]Rapport!$U$101</definedName>
    <definedName name="temp8" hidden="1">[3]Rapport!$U$102</definedName>
    <definedName name="temp9" hidden="1">[3]Rapport!$U$109</definedName>
    <definedName name="TLKRE1A">#REF!</definedName>
    <definedName name="TLKRE1B">#REF!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9" l="1"/>
  <c r="D9" i="61" l="1"/>
  <c r="D7" i="61" s="1"/>
  <c r="D61" i="19"/>
  <c r="D57" i="19"/>
  <c r="D49" i="19"/>
  <c r="D35" i="19"/>
  <c r="D34" i="19"/>
  <c r="D32" i="19"/>
  <c r="D27" i="19"/>
  <c r="D24" i="19"/>
  <c r="D52" i="19" s="1"/>
  <c r="D54" i="19" s="1"/>
  <c r="D55" i="19" s="1"/>
  <c r="D56" i="19" s="1"/>
  <c r="D12" i="19"/>
  <c r="D15" i="60"/>
  <c r="D14" i="60"/>
  <c r="D19" i="60"/>
  <c r="K19" i="39" l="1"/>
  <c r="J19" i="39"/>
  <c r="F19" i="39"/>
  <c r="D19" i="39"/>
  <c r="P20" i="39"/>
  <c r="M12" i="39"/>
  <c r="M13" i="39"/>
  <c r="N13" i="39" s="1"/>
  <c r="M14" i="39"/>
  <c r="M15" i="39"/>
  <c r="N15" i="39" s="1"/>
  <c r="M16" i="39"/>
  <c r="N16" i="39" s="1"/>
  <c r="M17" i="39"/>
  <c r="M18" i="39"/>
  <c r="M11" i="39"/>
  <c r="N11" i="39" s="1"/>
  <c r="N12" i="39"/>
  <c r="N14" i="39"/>
  <c r="N17" i="39"/>
  <c r="N18" i="39"/>
  <c r="M20" i="39"/>
  <c r="I20" i="39"/>
  <c r="I10" i="39"/>
  <c r="I11" i="39"/>
  <c r="I12" i="39"/>
  <c r="I13" i="39"/>
  <c r="I14" i="39"/>
  <c r="I15" i="39"/>
  <c r="I16" i="39"/>
  <c r="I17" i="39"/>
  <c r="I18" i="39"/>
  <c r="M10" i="39"/>
  <c r="N10" i="39" s="1"/>
  <c r="N9" i="39"/>
  <c r="M9" i="39"/>
  <c r="I9" i="39"/>
  <c r="M19" i="39" l="1"/>
  <c r="N19" i="39" s="1"/>
  <c r="N20" i="39" s="1"/>
  <c r="I19" i="39"/>
  <c r="F33" i="18"/>
  <c r="E33" i="18"/>
  <c r="D33" i="18"/>
  <c r="D32" i="18"/>
  <c r="F32" i="18" s="1"/>
  <c r="F29" i="18"/>
  <c r="E29" i="18"/>
  <c r="D29" i="18"/>
  <c r="F28" i="18"/>
  <c r="F25" i="18"/>
  <c r="E25" i="18"/>
  <c r="D25" i="18"/>
  <c r="F24" i="18"/>
  <c r="F17" i="18"/>
  <c r="E17" i="18"/>
  <c r="D17" i="18"/>
  <c r="F16" i="18"/>
  <c r="F15" i="18"/>
  <c r="F13" i="18"/>
  <c r="E12" i="18"/>
  <c r="E7" i="18"/>
  <c r="D12" i="18"/>
  <c r="F12" i="18" s="1"/>
  <c r="D7" i="18"/>
  <c r="F6" i="18"/>
  <c r="E6" i="18"/>
  <c r="D6" i="18"/>
  <c r="F7" i="18"/>
  <c r="D15" i="37" l="1"/>
  <c r="D12" i="37"/>
  <c r="D9" i="37"/>
  <c r="D8" i="37"/>
  <c r="D7" i="37"/>
  <c r="D6" i="37"/>
  <c r="D8" i="54"/>
  <c r="D7" i="54"/>
  <c r="D6" i="54"/>
  <c r="N16" i="32"/>
  <c r="M16" i="32"/>
  <c r="N17" i="32"/>
  <c r="M17" i="32"/>
  <c r="L17" i="32"/>
  <c r="K17" i="32"/>
  <c r="J17" i="32"/>
  <c r="I17" i="32"/>
  <c r="H17" i="32"/>
  <c r="G17" i="32"/>
  <c r="F17" i="32"/>
  <c r="E17" i="32"/>
  <c r="O16" i="32"/>
  <c r="O15" i="32"/>
  <c r="O14" i="32"/>
  <c r="O17" i="32" s="1"/>
  <c r="O13" i="32"/>
  <c r="O12" i="32"/>
  <c r="O11" i="32"/>
  <c r="O10" i="32"/>
  <c r="O9" i="32"/>
  <c r="O8" i="32"/>
  <c r="O7" i="32"/>
  <c r="D17" i="32"/>
  <c r="L16" i="32"/>
  <c r="E11" i="31"/>
  <c r="D11" i="31"/>
  <c r="D29" i="63"/>
  <c r="D27" i="63"/>
  <c r="D26" i="63"/>
  <c r="D23" i="63"/>
  <c r="D21" i="63"/>
  <c r="D18" i="63"/>
  <c r="D17" i="63"/>
  <c r="D16" i="63"/>
  <c r="D32" i="63"/>
  <c r="E32" i="63"/>
  <c r="D31" i="63"/>
  <c r="E31" i="63"/>
  <c r="E29" i="63"/>
  <c r="E27" i="63"/>
  <c r="E26" i="63"/>
  <c r="E23" i="63"/>
  <c r="E21" i="63"/>
  <c r="E18" i="63"/>
  <c r="E17" i="63"/>
  <c r="E16" i="63"/>
  <c r="D14" i="63"/>
  <c r="D13" i="63"/>
  <c r="D12" i="63"/>
  <c r="E13" i="63"/>
  <c r="E14" i="63"/>
  <c r="E12" i="63"/>
  <c r="D27" i="17"/>
  <c r="D26" i="17"/>
  <c r="D24" i="17"/>
  <c r="D23" i="17"/>
  <c r="D21" i="17"/>
  <c r="D20" i="17"/>
  <c r="D18" i="17"/>
  <c r="E27" i="17"/>
  <c r="E21" i="17"/>
  <c r="E24" i="17"/>
  <c r="E18" i="17" l="1"/>
  <c r="E26" i="17"/>
  <c r="E23" i="17"/>
  <c r="E20" i="17"/>
  <c r="C52" i="40"/>
  <c r="C51" i="40"/>
  <c r="C22" i="40"/>
  <c r="C19" i="40"/>
  <c r="C26" i="40" s="1"/>
  <c r="D107" i="16" l="1"/>
  <c r="D106" i="16"/>
  <c r="D101" i="16"/>
  <c r="D100" i="16"/>
  <c r="D99" i="16"/>
  <c r="D97" i="16"/>
  <c r="D96" i="16"/>
  <c r="D94" i="16"/>
  <c r="D93" i="16"/>
  <c r="D92" i="16"/>
  <c r="D89" i="16"/>
  <c r="D88" i="16"/>
  <c r="D87" i="16"/>
  <c r="D79" i="16"/>
  <c r="D77" i="16"/>
  <c r="C12" i="40"/>
  <c r="C11" i="40"/>
  <c r="C34" i="40"/>
  <c r="D68" i="16"/>
  <c r="D67" i="16"/>
  <c r="D66" i="16"/>
  <c r="D59" i="16"/>
  <c r="D57" i="16"/>
  <c r="C33" i="40"/>
  <c r="C41" i="40" s="1"/>
  <c r="D50" i="16"/>
  <c r="D47" i="16"/>
  <c r="D46" i="16"/>
  <c r="D45" i="16"/>
  <c r="C15" i="40"/>
  <c r="D27" i="16"/>
  <c r="D19" i="16"/>
  <c r="D16" i="16"/>
  <c r="C49" i="40"/>
  <c r="D11" i="16" l="1"/>
  <c r="C46" i="40"/>
  <c r="C45" i="40"/>
  <c r="O19" i="3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Susanne Fjorbak Jensen</author>
  </authors>
  <commentList>
    <comment ref="H6" authorId="0" shapeId="0" xr:uid="{CC18B82A-1C36-4F37-9C68-FE2FC4F4E49E}">
      <text>
        <r>
          <rPr>
            <b/>
            <sz val="9"/>
            <color indexed="81"/>
            <rFont val="Tahoma"/>
            <family val="2"/>
          </rPr>
          <t>Susanne Fjorbak Jensen:</t>
        </r>
        <r>
          <rPr>
            <sz val="9"/>
            <color indexed="81"/>
            <rFont val="Tahoma"/>
            <family val="2"/>
          </rPr>
          <t xml:space="preserve">
</t>
        </r>
      </text>
    </comment>
  </commentList>
</comments>
</file>

<file path=xl/sharedStrings.xml><?xml version="1.0" encoding="utf-8"?>
<sst xmlns="http://schemas.openxmlformats.org/spreadsheetml/2006/main" count="1227" uniqueCount="867">
  <si>
    <t>Total</t>
  </si>
  <si>
    <t xml:space="preserve">Page </t>
  </si>
  <si>
    <t>Common Equity Tier 1 (CET1) capital before regulatory adjustments</t>
  </si>
  <si>
    <t>Additional Tier 1 (AT1) capital: instruments</t>
  </si>
  <si>
    <t>Additional Tier 1 (AT1) capital before regulatory adjustments</t>
  </si>
  <si>
    <t>Additional Tier 1 (AT1) capital: regulatory adjustments</t>
  </si>
  <si>
    <t>Total regulatory adjustments to Additional Tier 1 (AT1) capital</t>
  </si>
  <si>
    <t>Tier 1 capital (T1 = CET1 + AT1)</t>
  </si>
  <si>
    <t>Total regulatory adjustments to Tier 2 (T2) capital</t>
  </si>
  <si>
    <t>Total capital (TC = T1 + T2)</t>
  </si>
  <si>
    <t>Total risk-weighted assets</t>
  </si>
  <si>
    <t>Total capital (as a percentage of total risk exposure amount)</t>
  </si>
  <si>
    <t>Tier 1 (as a percentage of total risk exposure amount)</t>
  </si>
  <si>
    <t>Common Equity Tier 1 (as a percentage of total risk exposure amount)</t>
  </si>
  <si>
    <t>Available capital (amounts)</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</si>
  <si>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</si>
  <si>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</si>
  <si>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</si>
  <si>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</si>
  <si>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</si>
  <si>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</si>
  <si>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</si>
  <si>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</si>
  <si>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</si>
  <si>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</si>
  <si>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</si>
  <si>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</si>
  <si>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</si>
  <si>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DKKm / %</t>
  </si>
  <si>
    <t>Leverage ratio total exposure measure</t>
  </si>
  <si>
    <t>Credit risk (excluding CCR)</t>
  </si>
  <si>
    <t>Of which the standardised approach</t>
  </si>
  <si>
    <t>Of which the foundation IRB (FIRB) approach</t>
  </si>
  <si>
    <t>Of which internal model method (IMM)</t>
  </si>
  <si>
    <t>Settlement risk</t>
  </si>
  <si>
    <t>Market risk</t>
  </si>
  <si>
    <t>Of which IMA</t>
  </si>
  <si>
    <t>Large exposures</t>
  </si>
  <si>
    <t>Operational risk</t>
  </si>
  <si>
    <t>Amounts below the thresholds for deduction (subject to 250% risk weight)</t>
  </si>
  <si>
    <t>On-balance sheet exposures (excluding derivatives and SFTs)</t>
  </si>
  <si>
    <t>Derivative exposures</t>
  </si>
  <si>
    <t>Securities financing transaction exposures</t>
  </si>
  <si>
    <t>Other off-balance sheet exposures</t>
  </si>
  <si>
    <t>Leverage ratio</t>
  </si>
  <si>
    <t>Choice on transitional arrangements for the definition of the capital measure</t>
  </si>
  <si>
    <t>Capital instruments and the related share premium accounts</t>
  </si>
  <si>
    <t>Funds for general banking risk</t>
  </si>
  <si>
    <t>Minority interests (amount allowed in consolidated CET1)</t>
  </si>
  <si>
    <t>Additional value adjustments (negative amount)</t>
  </si>
  <si>
    <t>Empty set in the EU</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</si>
  <si>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</si>
  <si>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</si>
  <si>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</si>
  <si>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</si>
  <si>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Losses for the current financial year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</si>
  <si>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</si>
  <si>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Credit risk adjustments</t>
  </si>
  <si>
    <t>Credit risk adjustments included in T2 in respect of exposures subject to standardised approach (prior to the application of the cap)</t>
  </si>
  <si>
    <t>Cap on inclusion of credit risk adjustments in T2 under standardised approach</t>
  </si>
  <si>
    <t>(Asset amounts deducted in determining Tier 1 capital)</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</si>
  <si>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</si>
  <si>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</si>
  <si>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</si>
  <si>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</si>
  <si>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</si>
  <si>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</si>
  <si>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EU-14a</t>
  </si>
  <si>
    <t>EU-15a</t>
  </si>
  <si>
    <t>(Netted amounts of cash payables and cash receivables of gross SFT assets)</t>
  </si>
  <si>
    <t>Counterparty credit risk exposure for SFT assets</t>
  </si>
  <si>
    <t>Agent transaction exposures</t>
  </si>
  <si>
    <t>(Exempted CCP leg of client-cleared SFT exposure)</t>
  </si>
  <si>
    <t>Off-balance sheet exposures at gross notional amount</t>
  </si>
  <si>
    <t>(Adjustments for conversion to credit equivalent amounts)</t>
  </si>
  <si>
    <t>EU-19a</t>
  </si>
  <si>
    <t>EU-19b</t>
  </si>
  <si>
    <t>Central governments or central banks</t>
  </si>
  <si>
    <t>Institutions</t>
  </si>
  <si>
    <t>Corporates</t>
  </si>
  <si>
    <t>Retail</t>
  </si>
  <si>
    <t>Equity</t>
  </si>
  <si>
    <t>Public sector entities</t>
  </si>
  <si>
    <t>Multilateral development banks</t>
  </si>
  <si>
    <t>Secured by mortgages on immovable property</t>
  </si>
  <si>
    <t>Exposures in default</t>
  </si>
  <si>
    <t>Covered bonds</t>
  </si>
  <si>
    <t>Loans and advances</t>
  </si>
  <si>
    <t>Of which defaulted</t>
  </si>
  <si>
    <t>Of which impaired</t>
  </si>
  <si>
    <t>On non-performing exposures</t>
  </si>
  <si>
    <t>Collaterals and financial guarantees received</t>
  </si>
  <si>
    <t>RWAs and RWA density</t>
  </si>
  <si>
    <t>Regional government or local authorities</t>
  </si>
  <si>
    <t>Exposures associated with particularly high risk</t>
  </si>
  <si>
    <t>Institutions and corporates with short-term credit assessment</t>
  </si>
  <si>
    <t>Collective investment undertakings</t>
  </si>
  <si>
    <t xml:space="preserve">Other items </t>
  </si>
  <si>
    <t xml:space="preserve">Secured by mortgages on immovable property </t>
  </si>
  <si>
    <t>Risk weight</t>
  </si>
  <si>
    <t>Of which unrated</t>
  </si>
  <si>
    <t>Others</t>
  </si>
  <si>
    <t>International organisations</t>
  </si>
  <si>
    <t>Institutions and corporates with a short-term credit assessment</t>
  </si>
  <si>
    <t>Other items</t>
  </si>
  <si>
    <t xml:space="preserve">Total </t>
  </si>
  <si>
    <t xml:space="preserve">Retail </t>
  </si>
  <si>
    <t>EEPE</t>
  </si>
  <si>
    <t>RWAs</t>
  </si>
  <si>
    <t>Financial collateral simple method (for SFTs)</t>
  </si>
  <si>
    <t>Financial collateral comprehensive method (for SFTs)</t>
  </si>
  <si>
    <t>VaR for SFTs</t>
  </si>
  <si>
    <t>Exposure value</t>
  </si>
  <si>
    <t>Fair value of collateral received</t>
  </si>
  <si>
    <t>Fair value of posted collateral</t>
  </si>
  <si>
    <t>Segregated</t>
  </si>
  <si>
    <t>Unsegregated</t>
  </si>
  <si>
    <t>Collateral used in SFTs</t>
  </si>
  <si>
    <t>Exposures to QCCPs (total)</t>
  </si>
  <si>
    <t>Segregated initial margin</t>
  </si>
  <si>
    <t>Non-segregated initial margin</t>
  </si>
  <si>
    <t>Prefunded default fund contributions</t>
  </si>
  <si>
    <t>Exposures to non-QCCPs (total)</t>
  </si>
  <si>
    <t>Exposures for trades at non-QCCPs (excluding initial margin and default fund contributions); of which</t>
  </si>
  <si>
    <t>Unfunded default fund contributions</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</si>
  <si>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</si>
  <si>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</si>
  <si>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</si>
  <si>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</si>
  <si>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</si>
  <si>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</si>
  <si>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</si>
  <si>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</si>
  <si>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loss of funding on debt products</t>
  </si>
  <si>
    <t>Credit and liquidity facilities</t>
  </si>
  <si>
    <t>Other contractual funding obligations</t>
  </si>
  <si>
    <t>Other contingent funding obligations</t>
  </si>
  <si>
    <t>EU-20a</t>
  </si>
  <si>
    <t>EU-20b</t>
  </si>
  <si>
    <t>EU-20c</t>
  </si>
  <si>
    <t>Inflows from fully performing exposures</t>
  </si>
  <si>
    <t>Other cash inflows</t>
  </si>
  <si>
    <t>Inflows Subject to 75% Cap</t>
  </si>
  <si>
    <t>LIQUIDITY BUFFER</t>
  </si>
  <si>
    <t>TOTAL NET CASH OUTFLOWS</t>
  </si>
  <si>
    <t>LIQUIDITY COVERAGE RATIO (%)</t>
  </si>
  <si>
    <t>General credit exposures</t>
  </si>
  <si>
    <t>Own funds requirements</t>
  </si>
  <si>
    <t>010</t>
  </si>
  <si>
    <t>020</t>
  </si>
  <si>
    <t>030</t>
  </si>
  <si>
    <t>040</t>
  </si>
  <si>
    <t>050</t>
  </si>
  <si>
    <t>060</t>
  </si>
  <si>
    <t>070</t>
  </si>
  <si>
    <t>080</t>
  </si>
  <si>
    <t>090</t>
  </si>
  <si>
    <t>100</t>
  </si>
  <si>
    <t>110</t>
  </si>
  <si>
    <t>120</t>
  </si>
  <si>
    <t>Outright products</t>
  </si>
  <si>
    <t>Securitisation (specific risk)</t>
  </si>
  <si>
    <t>Intangible assets (net of related tax liability) (negative amount)</t>
  </si>
  <si>
    <t>Collateral used in derivative transactions</t>
  </si>
  <si>
    <t>Intangible assets</t>
  </si>
  <si>
    <t>Spar Nord Bank A/S</t>
  </si>
  <si>
    <t>(DKKm)</t>
  </si>
  <si>
    <t>DKKm</t>
  </si>
  <si>
    <t xml:space="preserve">Quarter ending on </t>
  </si>
  <si>
    <t>CASH-INFLOWS</t>
  </si>
  <si>
    <t>CASH OUTFLOWS</t>
  </si>
  <si>
    <t>HIGH-QUALITY LIQUID ASSETS</t>
  </si>
  <si>
    <t>TOTAL CASH OUTFLOWS</t>
  </si>
  <si>
    <t>TOTAL CASH INFLOWS</t>
  </si>
  <si>
    <t>(Excess inflows from a related specialised credit institution)</t>
  </si>
  <si>
    <t>TOTAL ADJUSTED VALUE</t>
  </si>
  <si>
    <t>Information and communication</t>
  </si>
  <si>
    <t>Exposures for trades at QCCPs (excluding initial margin and default fund contributions); of which</t>
  </si>
  <si>
    <t>Interest rate risk (general and specific)</t>
  </si>
  <si>
    <t>Equity risk (general and specific)</t>
  </si>
  <si>
    <t>Scenario approach</t>
  </si>
  <si>
    <t>Return to Index</t>
  </si>
  <si>
    <t xml:space="preserve">IFRS9-FL - Comparison of own funds, capital and leverage ratios to IFRS9 </t>
  </si>
  <si>
    <t>EU CR5 - Standardised approach</t>
  </si>
  <si>
    <t>EU CCR8 - Exposures to CCPs</t>
  </si>
  <si>
    <t>EU LIQ1 - Liquidity Coverage Ratio</t>
  </si>
  <si>
    <t>EU MR1 - Market risk under the standardised approach</t>
  </si>
  <si>
    <t>Disclaimer</t>
  </si>
  <si>
    <t>Accumulated impairment, accumulated negative changes in fair value due to credit risk and provisions</t>
  </si>
  <si>
    <t>Collaterals received and financial guarantees received on forborne exposures</t>
  </si>
  <si>
    <t>Performing forborne</t>
  </si>
  <si>
    <t>Non-performing forborne</t>
  </si>
  <si>
    <t>On performing forborne exposures</t>
  </si>
  <si>
    <t>On non-performing forborne exposures</t>
  </si>
  <si>
    <t>Debt Securities</t>
  </si>
  <si>
    <t>Loan commitments given</t>
  </si>
  <si>
    <t>Performing exposures</t>
  </si>
  <si>
    <t>Non-performing exposures</t>
  </si>
  <si>
    <t>Gross carrying amount/nominal amount</t>
  </si>
  <si>
    <t>Accumulated  partial write-off</t>
  </si>
  <si>
    <t>Performing exposures - Accumulated impairment and provisions</t>
  </si>
  <si>
    <t xml:space="preserve">Non-performing exposures - Accumulated impairment, accumulated  negative changes in fair value due to credit risk and provisions </t>
  </si>
  <si>
    <t>On performing exposures</t>
  </si>
  <si>
    <t>of which: stage 1</t>
  </si>
  <si>
    <t>of which: stage 2</t>
  </si>
  <si>
    <t>of which: stage 3</t>
  </si>
  <si>
    <t>Central banks</t>
  </si>
  <si>
    <t>General governments</t>
  </si>
  <si>
    <t>Credit institutions</t>
  </si>
  <si>
    <t>Other financial corporations</t>
  </si>
  <si>
    <t>Non-financial corporations</t>
  </si>
  <si>
    <t>Households</t>
  </si>
  <si>
    <t>Collateral obtained by taking possession accumulated</t>
  </si>
  <si>
    <t>Value at initial recognition</t>
  </si>
  <si>
    <t>Accumulated negative changes</t>
  </si>
  <si>
    <t>Property Plant and Equipment (PP&amp;E)</t>
  </si>
  <si>
    <t>Other than Property Plant and Equipment</t>
  </si>
  <si>
    <t>Net exposure value</t>
  </si>
  <si>
    <t>On demand</t>
  </si>
  <si>
    <t>&lt;= 1 year</t>
  </si>
  <si>
    <t>&gt; 1 year &lt;= 5 years</t>
  </si>
  <si>
    <t>&gt; 5 years</t>
  </si>
  <si>
    <t>No stated maturity</t>
  </si>
  <si>
    <t>Total risk exposure amount</t>
  </si>
  <si>
    <t>Countercyclical capital buffer</t>
  </si>
  <si>
    <t>Composition of capital</t>
  </si>
  <si>
    <t>Credit risk</t>
  </si>
  <si>
    <t>Counterparty credit risk</t>
  </si>
  <si>
    <t>Liquidity coverage ratio</t>
  </si>
  <si>
    <t>Debt securities</t>
  </si>
  <si>
    <t>130</t>
  </si>
  <si>
    <t>140</t>
  </si>
  <si>
    <t>150</t>
  </si>
  <si>
    <t>160</t>
  </si>
  <si>
    <t>170</t>
  </si>
  <si>
    <t>180</t>
  </si>
  <si>
    <t>190</t>
  </si>
  <si>
    <t>200</t>
  </si>
  <si>
    <t>210</t>
  </si>
  <si>
    <t>220</t>
  </si>
  <si>
    <t>Of which SMEs</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</si>
  <si>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</si>
  <si>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</si>
  <si>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</si>
  <si>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</si>
  <si>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</si>
  <si>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</si>
  <si>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</si>
  <si>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</si>
  <si>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</si>
  <si>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</si>
  <si>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</si>
  <si>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</si>
  <si>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</si>
  <si>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</si>
  <si>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</si>
  <si>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</si>
  <si>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</si>
  <si>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</si>
  <si>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</si>
  <si>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Additional description</t>
  </si>
  <si>
    <t xml:space="preserve">Spar Nord Bank A/S has chosen not to implement the temporary treatment of unrealised gains and losses measured at fair value through OCI (other comprehensive income) in accordance with Article 468 of the CRR. 
</t>
  </si>
  <si>
    <t>Applicable amount</t>
  </si>
  <si>
    <t>Total assets as per published financial statements</t>
  </si>
  <si>
    <t>Adjustments for derivative financial instruments</t>
  </si>
  <si>
    <t xml:space="preserve">Leverage ratio </t>
  </si>
  <si>
    <t>CRR leverage ratio exposures</t>
  </si>
  <si>
    <t>EU-1</t>
  </si>
  <si>
    <t>EU-2</t>
  </si>
  <si>
    <t>EU-3</t>
  </si>
  <si>
    <t>EU-4</t>
  </si>
  <si>
    <t>EU-5</t>
  </si>
  <si>
    <t>EU-6</t>
  </si>
  <si>
    <t>EU-7</t>
  </si>
  <si>
    <t>EU-8</t>
  </si>
  <si>
    <t>EU-9</t>
  </si>
  <si>
    <t>EU-10</t>
  </si>
  <si>
    <t>EU-11</t>
  </si>
  <si>
    <t>EU-12</t>
  </si>
  <si>
    <t>Trading book exposures</t>
  </si>
  <si>
    <t>Banking book exposures, of which:</t>
  </si>
  <si>
    <t xml:space="preserve">Exposures treated as sovereigns </t>
  </si>
  <si>
    <r>
      <t xml:space="preserve">Exposures to regional governments, MDB, international organisations and PSE </t>
    </r>
    <r>
      <rPr>
        <b/>
        <sz val="11"/>
        <color theme="1"/>
        <rFont val="Century Gothic"/>
        <family val="2"/>
      </rPr>
      <t>not</t>
    </r>
    <r>
      <rPr>
        <sz val="11"/>
        <color theme="1"/>
        <rFont val="Century Gothic"/>
        <family val="2"/>
      </rPr>
      <t xml:space="preserve"> treated as sovereigns</t>
    </r>
  </si>
  <si>
    <t>Secured by mortgages of immovable properties</t>
  </si>
  <si>
    <t>Retail exposures</t>
  </si>
  <si>
    <t>Other exposures (eg equity, securitisations, and other non-credit obligations assets)</t>
  </si>
  <si>
    <t xml:space="preserve">     Residential immovable property</t>
  </si>
  <si>
    <t xml:space="preserve">     Commercial Immovable property</t>
  </si>
  <si>
    <t xml:space="preserve">     Movable property (auto, shipping, etc.)</t>
  </si>
  <si>
    <t xml:space="preserve">     Equity and debt instruments</t>
  </si>
  <si>
    <t xml:space="preserve">     Other</t>
  </si>
  <si>
    <t xml:space="preserve">EU CC1 - Composition of regulatory own funds </t>
  </si>
  <si>
    <t xml:space="preserve">Capital instruments and the related share premium accounts </t>
  </si>
  <si>
    <t xml:space="preserve">Retained earnings </t>
  </si>
  <si>
    <t>Accumulated other comprehensive income (and other reserves)</t>
  </si>
  <si>
    <t>EU-3a</t>
  </si>
  <si>
    <t xml:space="preserve">Amount of qualifying items referred to in Article 484 (3) CRR and the related share premium accounts subject to phase out from CET1 </t>
  </si>
  <si>
    <t xml:space="preserve">Independently reviewed interim profits net of any foreseeable charge or dividend </t>
  </si>
  <si>
    <t>Source based on reference numbers/letters of the balance sheet under the regulatory scope of consolidation </t>
  </si>
  <si>
    <t xml:space="preserve">Common Equity Tier 1 (CET1) capital:  instruments and reserves                                             </t>
  </si>
  <si>
    <t>Common Equity Tier 1 (CET1) capital: regulatory adjustments </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</si>
  <si>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</si>
  <si>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</si>
  <si>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</si>
  <si>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</si>
  <si>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</si>
  <si>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</si>
  <si>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</si>
  <si>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EU-20d</t>
  </si>
  <si>
    <t>Deferred tax assets arising from temporary differences (amount above 10% threshold, net of related tax liability where the conditions in Article 38 (3) CRR are met) (negative amount)</t>
  </si>
  <si>
    <t>Amount exceeding the 17,65% threshold (negative amount)</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</si>
  <si>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</si>
  <si>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</si>
  <si>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</si>
  <si>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</si>
  <si>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</si>
  <si>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</si>
  <si>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</si>
  <si>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</si>
  <si>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</si>
  <si>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</si>
  <si>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</si>
  <si>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</si>
  <si>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</si>
  <si>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</si>
  <si>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</si>
  <si>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</si>
  <si>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</si>
  <si>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</si>
  <si>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</si>
  <si>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 xml:space="preserve">Additional Tier 1 (AT1) capital </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</si>
  <si>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</si>
  <si>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</si>
  <si>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</si>
  <si>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</si>
  <si>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</si>
  <si>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</si>
  <si>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Tier 2 (T2) capital before regulatory adjustments</t>
  </si>
  <si>
    <t>Tier 2 (T2) capital: regulatory adjustments </t>
  </si>
  <si>
    <t>Direct, indirect and synthetic holdings by an institution of own T2 instruments and subordinated loans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</si>
  <si>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</si>
  <si>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</si>
  <si>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</si>
  <si>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</si>
  <si>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</si>
  <si>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</si>
  <si>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</si>
  <si>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</si>
  <si>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</si>
  <si>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</si>
  <si>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EU-67a</t>
  </si>
  <si>
    <t>[non relevant in EU regulation]</t>
  </si>
  <si>
    <t xml:space="preserve">Common Equity Tier 1 available to meet buffers (as a percentage of risk exposure amount) </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</si>
  <si>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</si>
  <si>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</si>
  <si>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</si>
  <si>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</si>
  <si>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</si>
  <si>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</si>
  <si>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</si>
  <si>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</si>
  <si>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</si>
  <si>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</si>
  <si>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</si>
  <si>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</si>
  <si>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</si>
  <si>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</si>
  <si>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CC1 - Composition of regulatory own funds</t>
  </si>
  <si>
    <t>Tier 2 (T2) capital: instruments</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</si>
  <si>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</si>
  <si>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EU CC2 - Reconciliation of regulatory own funds to balance sheet in the audited financial statements</t>
  </si>
  <si>
    <t>30 June 2021</t>
  </si>
  <si>
    <t>Reference</t>
  </si>
  <si>
    <t>EU-9a</t>
  </si>
  <si>
    <t>EU-9b</t>
  </si>
  <si>
    <t>EU KM1 - Key metrics template</t>
  </si>
  <si>
    <t>Key metrics and overview of risk-weighted exposure amounts</t>
  </si>
  <si>
    <t xml:space="preserve">Common Equity Tier 1 (CET1) capital </t>
  </si>
  <si>
    <t xml:space="preserve">Tier 1 capital </t>
  </si>
  <si>
    <t xml:space="preserve">Total capital </t>
  </si>
  <si>
    <t>Available own funds (amounts)</t>
  </si>
  <si>
    <t>Risk-weighted exposure amounts</t>
  </si>
  <si>
    <t>Total risk-weighted exposure amount</t>
  </si>
  <si>
    <t>Capital ratios  (as a percentage of risk-weighted exposure amount)</t>
  </si>
  <si>
    <t>Common Equity Tier 1 ratio (%)</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</si>
  <si>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</si>
  <si>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</si>
  <si>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</si>
  <si>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</si>
  <si>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</si>
  <si>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</si>
  <si>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</si>
  <si>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</si>
  <si>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</si>
  <si>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</si>
  <si>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</si>
  <si>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</si>
  <si>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</si>
  <si>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EU-7a</t>
  </si>
  <si>
    <t>EU-7b</t>
  </si>
  <si>
    <t>EU-7c</t>
  </si>
  <si>
    <t>EU-7d</t>
  </si>
  <si>
    <t>EU-8a</t>
  </si>
  <si>
    <t>EU-10a</t>
  </si>
  <si>
    <t>EU-11a</t>
  </si>
  <si>
    <t>Additional own funds requirements to address risks of excessive leverage (as a percentage of leverage ratio total exposure amount)</t>
  </si>
  <si>
    <t>Total SREP leverage ratio requirements (%)</t>
  </si>
  <si>
    <t>Overall leverage ratio requirements (%)</t>
  </si>
  <si>
    <t>EU-14b</t>
  </si>
  <si>
    <t>EU-14c</t>
  </si>
  <si>
    <t>EU-14d</t>
  </si>
  <si>
    <t>EU-14e</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</si>
  <si>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</si>
  <si>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</si>
  <si>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</si>
  <si>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</si>
  <si>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</si>
  <si>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</si>
  <si>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EU-16a</t>
  </si>
  <si>
    <t>EU-16b</t>
  </si>
  <si>
    <t>Net Stable Funding Ratio</t>
  </si>
  <si>
    <t>Total available stable funding</t>
  </si>
  <si>
    <t>Total required stable funding</t>
  </si>
  <si>
    <t>NSFR ratio (%)</t>
  </si>
  <si>
    <t>EU OV1 - Overview of risk weighted exposure amounts</t>
  </si>
  <si>
    <t>Risk weighted exposure amounts (RWEAs)</t>
  </si>
  <si>
    <t>Total own funds requirements</t>
  </si>
  <si>
    <t>Of which slotting approach</t>
  </si>
  <si>
    <t>EU-4a</t>
  </si>
  <si>
    <t>Of which equities under the simple riskweighted approach</t>
  </si>
  <si>
    <t xml:space="preserve">Of which the advanced IRB (AIRB) approach </t>
  </si>
  <si>
    <t xml:space="preserve">Counterparty credit risk - CCR </t>
  </si>
  <si>
    <t xml:space="preserve">Of which the standardised approach </t>
  </si>
  <si>
    <t>Of which exposures to a CCP</t>
  </si>
  <si>
    <t>Of which credit valuation adjustment - CVA</t>
  </si>
  <si>
    <t>Of which other CCR</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</si>
  <si>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</si>
  <si>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</si>
  <si>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</si>
  <si>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</si>
  <si>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</si>
  <si>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</si>
  <si>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22a</t>
  </si>
  <si>
    <t xml:space="preserve">Of which basic indicator approach </t>
  </si>
  <si>
    <t xml:space="preserve">Of which standardised approach </t>
  </si>
  <si>
    <t xml:space="preserve">Of which advanced measurement approach </t>
  </si>
  <si>
    <t>EU-8b</t>
  </si>
  <si>
    <t>EU-23a</t>
  </si>
  <si>
    <t>EU-23b</t>
  </si>
  <si>
    <t>EU-23c</t>
  </si>
  <si>
    <t>EU-1a</t>
  </si>
  <si>
    <t xml:space="preserve"> EU OV1 - Overview of risk weighted exposure amounts</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</si>
  <si>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</si>
  <si>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</si>
  <si>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</si>
  <si>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</si>
  <si>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</si>
  <si>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</si>
  <si>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</si>
  <si>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</si>
  <si>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</si>
  <si>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</si>
  <si>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</si>
  <si>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</si>
  <si>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</si>
  <si>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</si>
  <si>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</si>
  <si>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EU CCR1 – Analysis of CCR exposure by approach</t>
  </si>
  <si>
    <t>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</si>
  <si>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</si>
  <si>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</si>
  <si>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</si>
  <si>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</si>
  <si>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</si>
  <si>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</si>
  <si>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EU CCR3 – Standardised approach – CCR exposures by regulatory exposure class and risk weights</t>
  </si>
  <si>
    <t xml:space="preserve">Total exposure value </t>
  </si>
  <si>
    <t>EU CCR5 – Composition of collateral for CCR exposures</t>
  </si>
  <si>
    <t xml:space="preserve">Collateral type </t>
  </si>
  <si>
    <t>Cash – domestic currency</t>
  </si>
  <si>
    <t>Cash – other currencies</t>
  </si>
  <si>
    <t>Domestic sovereign debt</t>
  </si>
  <si>
    <t>Other sovereign debt</t>
  </si>
  <si>
    <t>Government agency debt</t>
  </si>
  <si>
    <t>Corporate bonds</t>
  </si>
  <si>
    <t>Equity securities</t>
  </si>
  <si>
    <t>Other collateral</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</si>
  <si>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</si>
  <si>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</si>
  <si>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</si>
  <si>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</si>
  <si>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 xml:space="preserve">   (i) OTC derivatives</t>
  </si>
  <si>
    <t xml:space="preserve">   (ii) Exchange-traded derivatives</t>
  </si>
  <si>
    <t xml:space="preserve">   (iii) SFTs</t>
  </si>
  <si>
    <t xml:space="preserve">   (iv) Netting sets where cross-product netting has been approved</t>
  </si>
  <si>
    <t>EU CCyB1 - Geographical distribution of credit exposures relevant for the calculation of the countercyclical buffer</t>
  </si>
  <si>
    <t>EU CCyB2 - Amount of institution-specific countercyclical capital buffer</t>
  </si>
  <si>
    <t>Exposure value under the standardised approach</t>
  </si>
  <si>
    <t>Exposure value under the IRB approach</t>
  </si>
  <si>
    <t>Breakdown by country:</t>
  </si>
  <si>
    <t>Sum of long and short positions of trading book exposures for SA</t>
  </si>
  <si>
    <t>Value of trading book exposures for internal models</t>
  </si>
  <si>
    <t>Securitisation exposures  Exposure value for non-trading book</t>
  </si>
  <si>
    <t>Total exposure value</t>
  </si>
  <si>
    <t>Relevant credit risk exposures - Credit risk</t>
  </si>
  <si>
    <t>Relevant credit exposures – Market risk</t>
  </si>
  <si>
    <t xml:space="preserve">Relevant credit exposures – Securitisation positions in the non-trading book </t>
  </si>
  <si>
    <t xml:space="preserve">Risk-weighted exposure amounts </t>
  </si>
  <si>
    <t>Own fund requirements weights
(%)</t>
  </si>
  <si>
    <t>Countercyclical buffer rate
(%)</t>
  </si>
  <si>
    <t>Relevant credit exposure
Market risk</t>
  </si>
  <si>
    <t>Institution specific countercyclical capital buffer rate</t>
  </si>
  <si>
    <t>Institution specific countercyclical capital buffer requirement</t>
  </si>
  <si>
    <t xml:space="preserve">EU CR1 - Performing and non-performing exposures and related provisions. </t>
  </si>
  <si>
    <t>005</t>
  </si>
  <si>
    <t>Cash balances at central banks and other demand deposits</t>
  </si>
  <si>
    <t>Off-balance-sheet exposures</t>
  </si>
  <si>
    <t>EU CR1-A Maturity of exposures</t>
  </si>
  <si>
    <t>EU CR2 - Changes in the stock of non-performing loans and advances</t>
  </si>
  <si>
    <t>EU CR1-A - Maturity of exposures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</si>
  <si>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</si>
  <si>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</si>
  <si>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</si>
  <si>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</si>
  <si>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</si>
  <si>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</si>
  <si>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</si>
  <si>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EU CQ1 - Credit quality of forborne exposures</t>
  </si>
  <si>
    <t>Gross carrying amount/nominal amount of exposures with forbearance measures</t>
  </si>
  <si>
    <t>Of which collateral and financial guarantees received on non-performing exposures with forbearance measures</t>
  </si>
  <si>
    <t>Gross carrying/nominal amount</t>
  </si>
  <si>
    <t xml:space="preserve">Of which non-performing </t>
  </si>
  <si>
    <t>Accumulated impairment</t>
  </si>
  <si>
    <t>Accumulated negative changes in fair value due to credit risk on non-performing exposures</t>
  </si>
  <si>
    <t>EU CQ5 - Credit quality of loans and advances to non-financial corporations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</si>
  <si>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</si>
  <si>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</si>
  <si>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</si>
  <si>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</si>
  <si>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</si>
  <si>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</si>
  <si>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</si>
  <si>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</si>
  <si>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</si>
  <si>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</si>
  <si>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</si>
  <si>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</si>
  <si>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</si>
  <si>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</si>
  <si>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</si>
  <si>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</si>
  <si>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</si>
  <si>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</si>
  <si>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</si>
  <si>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CQ7 - Collateral obtained by taking possession and execution processes </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</si>
  <si>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</si>
  <si>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</si>
  <si>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</si>
  <si>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</si>
  <si>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</si>
  <si>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</si>
  <si>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</si>
  <si>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</si>
  <si>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CR4 – standardised approach – Credit risk exposure and CRM effects</t>
  </si>
  <si>
    <t>Exposures post CCF and post CRM</t>
  </si>
  <si>
    <t xml:space="preserve">RWAs density (%) </t>
  </si>
  <si>
    <t>Foreign exchange risk</t>
  </si>
  <si>
    <t xml:space="preserve">Commodity risk </t>
  </si>
  <si>
    <t xml:space="preserve">Options </t>
  </si>
  <si>
    <t>Simplified approach</t>
  </si>
  <si>
    <t>Delta-plus approach</t>
  </si>
  <si>
    <t>Interest rate risks of non-trading book activities</t>
  </si>
  <si>
    <t>EU 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</si>
  <si>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</si>
  <si>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</si>
  <si>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</si>
  <si>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</si>
  <si>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</si>
  <si>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</si>
  <si>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</si>
  <si>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</si>
  <si>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</si>
  <si>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</si>
  <si>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</si>
  <si>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</si>
  <si>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</si>
  <si>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</si>
  <si>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</si>
  <si>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</si>
  <si>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</si>
  <si>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EU-11b</t>
  </si>
  <si>
    <t>Other adjustments</t>
  </si>
  <si>
    <t>EU LR2 - LRCom - Leverage ratio common disclosure</t>
  </si>
  <si>
    <t>On-balance sheet items (excluding derivatives, SFTs, but including collateral)</t>
  </si>
  <si>
    <t>(Adjustment for securities received under securities financing transactions that are recognised as an asset)</t>
  </si>
  <si>
    <t>(General credit risk adjustments to on-balance sheet items)</t>
  </si>
  <si>
    <t xml:space="preserve">Total on-balance sheet exposures (excluding derivatives and SFTs) </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</si>
  <si>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</si>
  <si>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</si>
  <si>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</si>
  <si>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</si>
  <si>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</si>
  <si>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</si>
  <si>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EU-10b</t>
  </si>
  <si>
    <t xml:space="preserve">Total derivatives exposures </t>
  </si>
  <si>
    <t>Gross SFT assets (with no recognition of netting), after adjustment for sales accounting transactions</t>
  </si>
  <si>
    <t>Derogation for SFTs: Counterparty credit risk exposure in accordance with Articles 429e(5) and 222 CRR</t>
  </si>
  <si>
    <t>EU-17a</t>
  </si>
  <si>
    <t>Total securities financing transaction exposures</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</si>
  <si>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</si>
  <si>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</si>
  <si>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</si>
  <si>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</si>
  <si>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</si>
  <si>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</si>
  <si>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</si>
  <si>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EU-22d</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</si>
  <si>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</si>
  <si>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</si>
  <si>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</si>
  <si>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</si>
  <si>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</si>
  <si>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</si>
  <si>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</si>
  <si>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</si>
  <si>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</si>
  <si>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</si>
  <si>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</si>
  <si>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</si>
  <si>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Capital and total exposure measure</t>
  </si>
  <si>
    <t>EU-25</t>
  </si>
  <si>
    <t>25a</t>
  </si>
  <si>
    <t>Leverage ratio (excluding the impact of any applicable temporary exemption of central bank reserves)</t>
  </si>
  <si>
    <t>Regulatory minimum leverage ratio requirement (%)</t>
  </si>
  <si>
    <t>Choice on transitional arrangements and relevant exposures</t>
  </si>
  <si>
    <t>EU LR3 - LRSpl: Split-up of on balance sheet exposures (excluding derivatives, SFTs and exempted exposures)</t>
  </si>
  <si>
    <t>EU LIQ1 - Quantitative information of LCR</t>
  </si>
  <si>
    <t>Total unweighted value (average)</t>
  </si>
  <si>
    <t>Total weighted value (average)</t>
  </si>
  <si>
    <t>EU-1b</t>
  </si>
  <si>
    <t>Number of data points used in the calculation of averages</t>
  </si>
  <si>
    <t>Additional requirements</t>
  </si>
  <si>
    <t>Outflows related to derivative exposures and other collateral requirements</t>
  </si>
  <si>
    <t>Secured lending (e.g. reverse repos)</t>
  </si>
  <si>
    <t>(Difference between total weighted inflows and total weighted outflows arising from transactions in third countries where there are transfer restrictions or which are denominated in non-convertible currencies)</t>
  </si>
  <si>
    <t>Fully exempt inflows</t>
  </si>
  <si>
    <t>Inflows subject to 90% cap</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</si>
  <si>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</si>
  <si>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</si>
  <si>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</si>
  <si>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</si>
  <si>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</si>
  <si>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</si>
  <si>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</si>
  <si>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</si>
  <si>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</si>
  <si>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</si>
  <si>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</si>
  <si>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</si>
  <si>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</si>
  <si>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</si>
  <si>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  on qualitative information on LCR, which complements template EU LIQ1.</t>
  </si>
  <si>
    <t xml:space="preserve">EU LIQ2 - Net Stable Funding Ratio </t>
  </si>
  <si>
    <t>Unweighted value by residual maturity</t>
  </si>
  <si>
    <t xml:space="preserve">Weighted value </t>
  </si>
  <si>
    <t xml:space="preserve">No maturity </t>
  </si>
  <si>
    <t>&lt; 6 months</t>
  </si>
  <si>
    <t xml:space="preserve">6 months to &lt; 1 yr </t>
  </si>
  <si>
    <t>≥ 1yr</t>
  </si>
  <si>
    <t>Available stable funding (ASF) Items</t>
  </si>
  <si>
    <t>Capital items and instruments</t>
  </si>
  <si>
    <t>Own funds</t>
  </si>
  <si>
    <t>Other capital instruments</t>
  </si>
  <si>
    <t>Retail deposits</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</si>
  <si>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</si>
  <si>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</si>
  <si>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</si>
  <si>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</si>
  <si>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</si>
  <si>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</si>
  <si>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</si>
  <si>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</si>
  <si>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</si>
  <si>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</si>
  <si>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</si>
  <si>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</si>
  <si>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</si>
  <si>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</si>
  <si>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</si>
  <si>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</si>
  <si>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</si>
  <si>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</si>
  <si>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</si>
  <si>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</si>
  <si>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</si>
  <si>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</si>
  <si>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</si>
  <si>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</si>
  <si>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EU LR1 - LRSum - Summary reconciliation of accounting assets and leverage ratio exposures</t>
  </si>
  <si>
    <t>Disclosure reference period</t>
  </si>
  <si>
    <t>Quartely</t>
  </si>
  <si>
    <t>Semi-annual</t>
  </si>
  <si>
    <t>DKK</t>
  </si>
  <si>
    <t>Disclosure reference date</t>
  </si>
  <si>
    <t>Reporting currency</t>
  </si>
  <si>
    <t>Name of disclosing institution</t>
  </si>
  <si>
    <t>LEI-code of disclosing institution</t>
  </si>
  <si>
    <t>549300DHT635Q5P8J715</t>
  </si>
  <si>
    <t>Other regulatory adjustments to CET1 capital</t>
  </si>
  <si>
    <t>Capital ratios and requirements including buffers </t>
  </si>
  <si>
    <t>EU-67b</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</si>
  <si>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</si>
  <si>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</si>
  <si>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Additional own funds requirements to address the risk of excessive leverage (%) </t>
  </si>
  <si>
    <t>Leverage ratio buffer and overall leverage ratio requirement (as a percentage of total exposure measure)</t>
  </si>
  <si>
    <t>Leverage ratio buffer requirement (%)</t>
  </si>
  <si>
    <t>Adjustment for entities which are consolidated for accounting purposes but are outside the scope of prudential consolidation</t>
  </si>
  <si>
    <t>Total exposure measure</t>
  </si>
  <si>
    <t>(Adjustment for exposures excluded from total exposure measure in accordance with point (c ) of Article 429a(1) CRR)</t>
  </si>
  <si>
    <t>(Adjustment for exposures excluded from total exposure measure in accordance with point (j) of Article 429a(1) CRR)</t>
  </si>
  <si>
    <t>(Exempted CCP leg of client-cleared trade exposures) (Original Exposure Method)</t>
  </si>
  <si>
    <t>(General provisions deducted in determining Tier 1 capital and specific provisions associated with off-balance sheet exposures)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</si>
  <si>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</si>
  <si>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(Excluded exposures of public development banks (or units) - Public sector investments)</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</si>
  <si>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</si>
  <si>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Leverage ratio (excluding the impact of the exemption of public sector investments and promotional loans) (%)</t>
  </si>
  <si>
    <t>EU-26a</t>
  </si>
  <si>
    <t>EU-26b</t>
  </si>
  <si>
    <t>EU-27a</t>
  </si>
  <si>
    <t>Overall leverage ratio requirement (%)</t>
  </si>
  <si>
    <t>EU-27b</t>
  </si>
  <si>
    <t>(Total exempted exposures)</t>
  </si>
  <si>
    <t>Assets encumbered for a residual maturity of one year or more in a cover pool</t>
  </si>
  <si>
    <t>By law LCR must be above 100 pct. but the bank has an internal limit for LCR at 125%. The bank has over time had an LCR comfortably above this limit.</t>
  </si>
  <si>
    <t>The bank's significantly largest source of funding is deposits from customers. In relation to a risk assessment, the bank's deposits largely originate from small customers and to a lesser extent from large deposits from individual customers. Thus, deposits from the 20 largest customers, calculated as a share of the bank's total deposits, have been at a stable low level in recent years.
The bank is independent of the money market, but still uses this as a source of funding. It is the bank's assessment that there are sufficient lines available and the size of the total money market lines has been stable, although the bank has had less need to attract liquidity from the money market.
The bank's total utilization of senior funding and money market funding amounts to less than 10 pct. of the bank's total funding.</t>
  </si>
  <si>
    <t>The total assets in Level 1 account for the largest portion of liquid assets. The remaining consists exclusively of assets in Level 2A. 
The bank's total liquid assets amounted to Level 1A is above the requirement of 30 pct. in LCR legislation.
At the same time, the bank's mortgage credit portfolio totals half of the bank's 'Liquid assets.
In all material respects, only assets with Credit Quality Level 1 corresponding to a rating of AA- or better are included in the bank's liquidity contingency. The other included assets have Credit Quality Level 2 corresponding to a rating from A + to A-.</t>
  </si>
  <si>
    <t xml:space="preserve">Market values ​​from the bank's derivative transactions are subject to consumption of liquidity as collateral. It is thus part of the bank's business model that derivative transactions with other banks are covered by netting and CSA agreements or CCP clearing to reduce counterparty risk. This means that any net negative market values ​​must be secured. Cf. netting and CSA agreements, the bank receives corresponding collateral at any net positive market values. Collateral in relation to the CSA agreements is exchanged in cash.
Only netting agreements are applied to the bank's customers, but no collateral agreements for market values as the Banks non-financial counterparties are not obliged to enter into such agreements. Thus, there is no symmetry between the provision of collateral for the bank's net negative market values, primarily vis-à-vis banks, and the bank's net positive market values, primarily vis-à-vis customers. 
</t>
  </si>
  <si>
    <t>The bank has no total liabilities in a currency other than Danish kroner that exceeds 5 pct. of the total liabilities or branches in countries that use currencies other than Danish kroner. As a result, the bank must only meet the LCR legal requirement in Danish kroner.
The bank monitors its currency combination in the LCR calculation to make sure there is a sufficient connection between the currency distribution of the liquidity reserve. As well as deposits, dept and issuances.</t>
  </si>
  <si>
    <t>No, the bank does not have other items in the LCR calculation that are not captured in the LCR disclosure template, the bank considers relevant for its liquidity profile.</t>
  </si>
  <si>
    <t>Leverage ratio (%)</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</si>
  <si>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</si>
  <si>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r>
      <rPr>
        <b/>
        <sz val="11"/>
        <rFont val="Century Gothic"/>
        <family val="2"/>
      </rPr>
      <t>Assets</t>
    </r>
    <r>
      <rPr>
        <sz val="11"/>
        <rFont val="Century Gothic"/>
        <family val="2"/>
      </rPr>
      <t xml:space="preserve"> - Breakdown by asset clases according to the balance sheet in the published financial statements</t>
    </r>
  </si>
  <si>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</si>
  <si>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</si>
  <si>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</si>
  <si>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</si>
  <si>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</si>
  <si>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</si>
  <si>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</si>
  <si>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Land and buildings</t>
  </si>
  <si>
    <t xml:space="preserve">Other property, plant and equipment </t>
  </si>
  <si>
    <t>Current tax assets</t>
  </si>
  <si>
    <t>Temporary assets</t>
  </si>
  <si>
    <t xml:space="preserve">Other assets </t>
  </si>
  <si>
    <t>Prepayments and deferred income</t>
  </si>
  <si>
    <t>Total assets</t>
  </si>
  <si>
    <r>
      <t xml:space="preserve">Liabilities - </t>
    </r>
    <r>
      <rPr>
        <sz val="11"/>
        <color theme="1"/>
        <rFont val="Century Gothic"/>
        <family val="2"/>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</si>
  <si>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</si>
  <si>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</si>
  <si>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</si>
  <si>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</si>
  <si>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 xml:space="preserve">Other non-derivative financial liabilities at fair value </t>
  </si>
  <si>
    <t xml:space="preserve">Other liabilities </t>
  </si>
  <si>
    <t xml:space="preserve">Deferred tax </t>
  </si>
  <si>
    <t>Provisions</t>
  </si>
  <si>
    <t>Subordinated debt</t>
  </si>
  <si>
    <t xml:space="preserve">Total liabilities </t>
  </si>
  <si>
    <t>Shareholders' Equity</t>
  </si>
  <si>
    <t>Denmark</t>
  </si>
  <si>
    <t>Germany</t>
  </si>
  <si>
    <t>France</t>
  </si>
  <si>
    <t>Sweden</t>
  </si>
  <si>
    <t>Poland</t>
  </si>
  <si>
    <t>Norway</t>
  </si>
  <si>
    <t>USA</t>
  </si>
  <si>
    <t>United Kingdom</t>
  </si>
  <si>
    <t>Guernsey</t>
  </si>
  <si>
    <t>Luxembourg</t>
  </si>
  <si>
    <t>A (Ref. EU-CC2)</t>
  </si>
  <si>
    <t>B (Ref. EU-CC2)</t>
  </si>
  <si>
    <t>D + E (Ref. EU-CC2)</t>
  </si>
  <si>
    <t>C (Ref. EU-CC2)</t>
  </si>
  <si>
    <t>F (Ref. EU-CC2)</t>
  </si>
  <si>
    <t>G (Ref. EU-CC2)</t>
  </si>
  <si>
    <t>H (Ref. EU-CC2)</t>
  </si>
  <si>
    <t>I (Ref. EU-CC2)</t>
  </si>
  <si>
    <t>J (Ref. EU-CC2)</t>
  </si>
  <si>
    <t>K (Ref. EU-CC2)</t>
  </si>
  <si>
    <t>L (Ref. EU-CC2)</t>
  </si>
  <si>
    <t>Balance sheet as in published financial statements and under regulatory scope of consolidation</t>
  </si>
  <si>
    <t>Of which AT1 instruments issued by financial sector entities where the institution does not have a significant investment (amount above 10% threshold)</t>
  </si>
  <si>
    <t>J</t>
  </si>
  <si>
    <t>Of which T2 instruments issued by financial sector entities where the institution does not have a significant investment (amount above 10% threshold)</t>
  </si>
  <si>
    <t>L</t>
  </si>
  <si>
    <t>Of which CET1 instruments issued by financial sector entities where the institution does not have a significant investment (amount above 10% threshold)</t>
  </si>
  <si>
    <t>G</t>
  </si>
  <si>
    <t>Of which CET1 instruments issued by financial sector entities where the institution have a significant investment (amount above 10% threshold)</t>
  </si>
  <si>
    <t>H</t>
  </si>
  <si>
    <t>F</t>
  </si>
  <si>
    <t>Of which Additional Tier 1 instruments</t>
  </si>
  <si>
    <t>I</t>
  </si>
  <si>
    <t>Of which Tier 2 instruments</t>
  </si>
  <si>
    <t>K</t>
  </si>
  <si>
    <t>Of which fully paid up capital instruments</t>
  </si>
  <si>
    <t>A</t>
  </si>
  <si>
    <t xml:space="preserve">Of which retained earnings </t>
  </si>
  <si>
    <t>B</t>
  </si>
  <si>
    <t>Of which accumulated other comprehensive income</t>
  </si>
  <si>
    <t>D</t>
  </si>
  <si>
    <t>Of which other reserves</t>
  </si>
  <si>
    <t>E</t>
  </si>
  <si>
    <t>Of which independently reviewed result</t>
  </si>
  <si>
    <t>C</t>
  </si>
  <si>
    <t>Total liabilites and shareholders' equity</t>
  </si>
  <si>
    <t>Transitional</t>
  </si>
  <si>
    <t xml:space="preserve">Spar Nord complies with the obligations laid down in Part Eight CRR on a consolidated basis. The method for consolidation used for the balance sheet in the financial statements is identical to the method for consolidation defined pursuant to Chapter 2 of Title II of Part One CRR. </t>
  </si>
  <si>
    <t>Exposures before CCF and before CRM</t>
  </si>
  <si>
    <t>On-balance sheet exposures</t>
  </si>
  <si>
    <t>Of which Instrument type 2</t>
  </si>
  <si>
    <t>Of which Instrument type 1</t>
  </si>
  <si>
    <t>Of which Instrument type 3</t>
  </si>
  <si>
    <t>Of which qualifying holdings outside the financial sector (negative amount)</t>
  </si>
  <si>
    <t>Of which securitisation positions (negative amount)</t>
  </si>
  <si>
    <t>Of which free deliveries (negative amount)</t>
  </si>
  <si>
    <t>Of which deferred tax assets arising from temporary differences</t>
  </si>
  <si>
    <t>Of which classified as equity under applicable accounting standards</t>
  </si>
  <si>
    <t>Of which classified as liabilities under applicable accounting standards</t>
  </si>
  <si>
    <t xml:space="preserve">Of which instruments issued by subsidiaries subject to phase out </t>
  </si>
  <si>
    <t>Of which instruments issued by subsidiaries subject to phase out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</si>
  <si>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</si>
  <si>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</si>
  <si>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</si>
  <si>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</si>
  <si>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Of which additional own funds requirements to address the risks other than the risk of excessive leverage</t>
  </si>
  <si>
    <t>Of which direct, indirect and synthetic holdings by the institution of the CET1 instruments of financial sector entities where the institution has a significant investment in those entities</t>
  </si>
  <si>
    <t>Of which to be made up of CET1 capital (percentage points)</t>
  </si>
  <si>
    <t>Of which to be made up of Tier 1 capital (percentage points)</t>
  </si>
  <si>
    <t>Retail deposits and deposits from small business customers, of which</t>
  </si>
  <si>
    <t>Total on-balance sheet exposures (excluding derivatives, SFT's and exempted exposures), of which</t>
  </si>
  <si>
    <t>Wholesale funding</t>
  </si>
  <si>
    <t>Performing loans and securities</t>
  </si>
  <si>
    <t>Other assets</t>
  </si>
  <si>
    <t>Spar Nord A/S Additional Pillar 3 Disclosures Q2 2022</t>
  </si>
  <si>
    <t>30 June 2022</t>
  </si>
  <si>
    <t>April 1 to June 30, 2022</t>
  </si>
  <si>
    <t>January 1 to June 30, 2022</t>
  </si>
  <si>
    <t>At 30 June 2022</t>
  </si>
  <si>
    <t>31 March 2022</t>
  </si>
  <si>
    <t>31 December 2021</t>
  </si>
  <si>
    <t>At 30 June 2022 (DKKm)</t>
  </si>
  <si>
    <t xml:space="preserve"> 30 Jun. 2022</t>
  </si>
  <si>
    <t>30 Jun. 2022</t>
  </si>
  <si>
    <t>31 Dec 2021</t>
  </si>
  <si>
    <t>30 Sep. 2021</t>
  </si>
  <si>
    <t>31 Dec. 2021</t>
  </si>
  <si>
    <t>31 Mar. 2022</t>
  </si>
  <si>
    <t xml:space="preserve"> Of which related tax liability</t>
  </si>
  <si>
    <t>Holders of Tier 1 instruments</t>
  </si>
  <si>
    <t xml:space="preserve"> Of which nominal Additional Tier 1 instruments</t>
  </si>
  <si>
    <t>NA</t>
  </si>
  <si>
    <t>Reference is made to "Spar Nord Risk Report 2021" section 4.3.1 regarding the use of IFRS9 transitional arrangements.</t>
  </si>
  <si>
    <t>30 September 2021</t>
  </si>
  <si>
    <t>-</t>
  </si>
  <si>
    <t>The main drivers of the LCR results are caused by business initiatives and market developments. As the acquisition of BankNordik primo February and the issuance of 1,9 Mia. in NEP capital in 2021.
The Bank have not changed underlying principles for the calculation of LCR in the last four quarters.</t>
  </si>
  <si>
    <t>Other countries</t>
  </si>
  <si>
    <t>The institution's Additional Pillar 3 Disclosures as at June 30, 2022 have been prepared in accordance with the bank’s board-approved policy for disclosure of Pillar 3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3 Disclosures and encompasses division of responsibilities as well as completeness and documentation requirements.
August 18, 2022
Lasse Nyby
Chief Executive Officer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</si>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</sst>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_ * #,##0_ ;_ * \-#,##0_ ;_ * &quot;-&quot;_ ;_ @_ "/>
    <numFmt numFmtId="166" formatCode="_ &quot;kr.&quot;\ * #,##0.00_ ;_ &quot;kr.&quot;\ * \-#,##0.00_ ;_ &quot;kr.&quot;\ * &quot;-&quot;??_ ;_ @_ "/>
    <numFmt numFmtId="167" formatCode="_ * #,##0.00_ ;_ * \-#,##0.00_ ;_ * &quot;-&quot;??_ ;_ @_ "/>
    <numFmt numFmtId="168" formatCode="_ * #,##0_ ;_ * \-#,##0_ ;_ * &quot;-&quot;??_ ;_ @_ "/>
    <numFmt numFmtId="169" formatCode="_ * #,##0.0_ ;_ * \-#,##0.0_ ;_ * &quot;-&quot;??_ ;_ @_ "/>
    <numFmt numFmtId="170" formatCode="#,##0.0"/>
    <numFmt numFmtId="171" formatCode="#,##0_ ;\-#,##0\ "/>
    <numFmt numFmtId="172" formatCode="\ #,##0_ ;\ \-#,##0_ ;\ &quot;-&quot;_ ;_ @_ "/>
    <numFmt numFmtId="173" formatCode="0.0"/>
    <numFmt numFmtId="174" formatCode="_-* #,##0.00_-;\-* #,##0.00_-;_-* \-??_-;_-@_-"/>
    <numFmt numFmtId="175" formatCode="#,##0.0_ ;\-#,##0.0\ "/>
  </numFmts>
  <fonts count="82">
    <font>
      <sz val="11"/>
      <color theme="1"/>
      <name val="Calibri"/>
      <family val="2"/>
      <scheme val="minor"/>
    </font>
    <font>
      <sz val="11"/>
      <color theme="1"/>
      <name val="Calibri"/>
      <family val="2"/>
      <scheme val="minor"/>
    </font>
    <font>
      <sz val="10"/>
      <name val="Arial"/>
      <family val="2"/>
    </font>
    <font>
      <sz val="10"/>
      <name val="Lucida Sans Unicode"/>
      <family val="2"/>
    </font>
    <font>
      <u/>
      <sz val="10"/>
      <name val="Arial"/>
      <family val="2"/>
    </font>
    <font>
      <sz val="14"/>
      <color theme="0"/>
      <name val="Century Gothic"/>
      <family val="2"/>
    </font>
    <font>
      <sz val="11"/>
      <color theme="0"/>
      <name val="Century Gothic"/>
      <family val="2"/>
    </font>
    <font>
      <sz val="11"/>
      <color theme="1"/>
      <name val="Century Gothic"/>
      <family val="2"/>
    </font>
    <font>
      <sz val="11"/>
      <name val="Century Gothic"/>
      <family val="2"/>
    </font>
    <font>
      <b/>
      <sz val="11"/>
      <color theme="1"/>
      <name val="Century Gothic"/>
      <family val="2"/>
    </font>
    <font>
      <b/>
      <sz val="11"/>
      <name val="Century Gothic"/>
      <family val="2"/>
    </font>
    <font>
      <sz val="9"/>
      <color rgb="FF000000"/>
      <name val="Century Gothic"/>
      <family val="2"/>
    </font>
    <font>
      <sz val="11"/>
      <color rgb="FF000000"/>
      <name val="Century Gothic"/>
      <family val="2"/>
    </font>
    <font>
      <b/>
      <sz val="11"/>
      <color rgb="FF000000"/>
      <name val="Century Gothic"/>
      <family val="2"/>
    </font>
    <font>
      <u/>
      <sz val="11"/>
      <color theme="10"/>
      <name val="Calibri"/>
      <family val="2"/>
      <scheme val="minor"/>
    </font>
    <font>
      <sz val="11"/>
      <color theme="1"/>
      <name val="Century Gothic"/>
      <family val="2"/>
    </font>
    <font>
      <sz val="14"/>
      <color theme="0"/>
      <name val="Century Gothic"/>
      <family val="2"/>
    </font>
    <font>
      <sz val="11"/>
      <color theme="1"/>
      <name val="Danske Text"/>
    </font>
    <font>
      <u/>
      <sz val="9.35"/>
      <color theme="10"/>
      <name val="Calibri"/>
      <family val="2"/>
    </font>
    <font>
      <i/>
      <sz val="11"/>
      <color theme="1"/>
      <name val="Century Gothic"/>
      <family val="2"/>
    </font>
    <font>
      <sz val="11"/>
      <color theme="1"/>
      <name val="Century Gothic"/>
      <family val="2"/>
    </font>
    <font>
      <sz val="11"/>
      <name val="Calibri"/>
      <family val="2"/>
      <scheme val="minor"/>
    </font>
    <font>
      <sz val="11"/>
      <color rgb="FFFF0000"/>
      <name val="Calibri"/>
      <family val="2"/>
      <scheme val="minor"/>
    </font>
    <font>
      <sz val="14"/>
      <name val="Century Gothic"/>
      <family val="2"/>
    </font>
    <font>
      <sz val="15"/>
      <name val="Century Gothic"/>
      <family val="2"/>
    </font>
    <font>
      <b/>
      <sz val="11"/>
      <color theme="1"/>
      <name val="Calibri"/>
      <family val="2"/>
      <scheme val="minor"/>
    </font>
    <font>
      <sz val="15"/>
      <color theme="0"/>
      <name val="Century Gothic"/>
      <family val="2"/>
    </font>
    <font>
      <b/>
      <sz val="12"/>
      <name val="Arial"/>
      <family val="2"/>
    </font>
    <font>
      <b/>
      <sz val="10"/>
      <name val="Arial"/>
      <family val="2"/>
    </font>
    <font>
      <b/>
      <sz val="20"/>
      <name val="Arial"/>
      <family val="2"/>
    </font>
    <font>
      <b/>
      <sz val="16"/>
      <name val="Arial"/>
      <family val="2"/>
    </font>
    <font>
      <sz val="11"/>
      <color theme="1"/>
      <name val="Calibri"/>
      <family val="2"/>
      <charset val="238"/>
      <scheme val="minor"/>
    </font>
    <font>
      <sz val="12"/>
      <name val="Calibri"/>
      <family val="2"/>
      <scheme val="minor"/>
    </font>
    <font>
      <sz val="12"/>
      <color theme="1"/>
      <name val="Calibri"/>
      <family val="2"/>
      <scheme val="minor"/>
    </font>
    <font>
      <sz val="12"/>
      <color theme="1"/>
      <name val="Century Gothic"/>
      <family val="2"/>
    </font>
    <font>
      <sz val="15"/>
      <color rgb="FF000000"/>
      <name val="Century Gothic"/>
      <family val="2"/>
    </font>
    <font>
      <sz val="9"/>
      <color indexed="81"/>
      <name val="Tahoma"/>
      <family val="2"/>
    </font>
    <font>
      <b/>
      <sz val="9"/>
      <color indexed="81"/>
      <name val="Tahoma"/>
      <family val="2"/>
    </font>
    <font>
      <b/>
      <i/>
      <sz val="11"/>
      <name val="Century Gothic"/>
      <family val="2"/>
    </font>
    <font>
      <sz val="16"/>
      <name val="Century Gothic"/>
      <family val="2"/>
    </font>
    <font>
      <b/>
      <sz val="11"/>
      <color rgb="FF2F5773"/>
      <name val="Century Gothic"/>
      <family val="2"/>
    </font>
    <font>
      <sz val="15"/>
      <color theme="1"/>
      <name val="Century Gothic"/>
      <family val="2"/>
    </font>
    <font>
      <b/>
      <sz val="16"/>
      <color theme="0"/>
      <name val="Century Gothic"/>
      <family val="2"/>
    </font>
    <font>
      <sz val="15"/>
      <color theme="1"/>
      <name val="Calibri"/>
      <family val="2"/>
      <scheme val="minor"/>
    </font>
    <font>
      <sz val="11"/>
      <color rgb="FFFF0000"/>
      <name val="Century Gothic"/>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i/>
      <sz val="11"/>
      <name val="Century Gothic"/>
      <family val="2"/>
    </font>
    <font>
      <i/>
      <sz val="11"/>
      <color rgb="FF000000"/>
      <name val="Century Gothic"/>
      <family val="2"/>
    </font>
  </fonts>
  <fills count="57">
    <fill>
      <patternFill patternType="none"/>
    </fill>
    <fill>
      <patternFill patternType="gray125"/>
    </fill>
    <fill>
      <patternFill patternType="mediumGray">
        <fgColor indexed="9"/>
        <bgColor indexed="44"/>
      </patternFill>
    </fill>
    <fill>
      <patternFill patternType="solid">
        <fgColor theme="5"/>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darkDown">
        <fgColor theme="0" tint="-0.14993743705557422"/>
        <bgColor auto="1"/>
      </patternFill>
    </fill>
    <fill>
      <patternFill patternType="darkDown">
        <fgColor theme="0" tint="-0.14993743705557422"/>
        <bgColor theme="0" tint="-0.14999847407452621"/>
      </patternFill>
    </fill>
    <fill>
      <patternFill patternType="darkDown">
        <fgColor theme="0" tint="-0.14996795556505021"/>
        <bgColor auto="1"/>
      </patternFill>
    </fill>
    <fill>
      <patternFill patternType="darkDown">
        <fgColor theme="0" tint="-0.14996795556505021"/>
        <bgColor indexed="6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s>
  <borders count="54">
    <border>
      <left/>
      <right/>
      <top/>
      <bottom/>
      <diagonal/>
    </border>
    <border>
      <left/>
      <right/>
      <top style="thin">
        <color theme="0"/>
      </top>
      <bottom/>
      <diagonal/>
    </border>
    <border>
      <left style="thin">
        <color indexed="9"/>
      </left>
      <right style="thin">
        <color indexed="9"/>
      </right>
      <top style="thin">
        <color indexed="9"/>
      </top>
      <bottom style="thin">
        <color indexed="9"/>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indexed="64"/>
      </left>
      <right/>
      <top style="thin">
        <color indexed="64"/>
      </top>
      <bottom style="thin">
        <color indexed="64"/>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style="thin">
        <color indexed="64"/>
      </right>
      <top/>
      <bottom/>
      <diagonal/>
    </border>
    <border>
      <left/>
      <right style="medium">
        <color rgb="FF000000"/>
      </right>
      <top style="thin">
        <color theme="0"/>
      </top>
      <bottom style="thin">
        <color theme="0"/>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theme="0"/>
      </left>
      <right/>
      <top style="thin">
        <color theme="0"/>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auto="1"/>
      </left>
      <right style="thin">
        <color auto="1"/>
      </right>
      <top style="thin">
        <color auto="1"/>
      </top>
      <bottom/>
      <diagonal/>
    </border>
  </borders>
  <cellStyleXfs count="246">
    <xf numFmtId="0" fontId="0" fillId="0" borderId="0"/>
    <xf numFmtId="166" fontId="1" fillId="0" borderId="0" applyFont="0" applyFill="0" applyBorder="0" applyAlignment="0" applyProtection="0"/>
    <xf numFmtId="0" fontId="2" fillId="0" borderId="0">
      <alignment vertical="center"/>
    </xf>
    <xf numFmtId="166" fontId="2" fillId="0" borderId="0" applyFont="0" applyFill="0" applyBorder="0" applyAlignment="0" applyProtection="0">
      <alignment vertical="center"/>
    </xf>
    <xf numFmtId="0" fontId="3" fillId="0" borderId="0"/>
    <xf numFmtId="49" fontId="4" fillId="2" borderId="2">
      <alignment vertical="center"/>
    </xf>
    <xf numFmtId="164" fontId="2"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0" fontId="2" fillId="0" borderId="0">
      <alignment vertical="center"/>
    </xf>
    <xf numFmtId="3" fontId="2" fillId="5" borderId="4" applyFont="0">
      <alignment horizontal="right" vertical="center"/>
      <protection locked="0"/>
    </xf>
    <xf numFmtId="0" fontId="14" fillId="0" borderId="0" applyNumberFormat="0" applyFill="0" applyBorder="0" applyAlignment="0" applyProtection="0"/>
    <xf numFmtId="0" fontId="18" fillId="0" borderId="0" applyNumberFormat="0" applyFill="0" applyBorder="0" applyAlignment="0" applyProtection="0">
      <alignment vertical="top"/>
      <protection locked="0"/>
    </xf>
    <xf numFmtId="0" fontId="14" fillId="0" borderId="0" applyNumberFormat="0" applyFill="0" applyBorder="0" applyAlignment="0" applyProtection="0"/>
    <xf numFmtId="167"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xf numFmtId="9" fontId="1" fillId="0" borderId="0" applyFont="0" applyFill="0" applyBorder="0" applyAlignment="0" applyProtection="0"/>
    <xf numFmtId="0" fontId="29" fillId="7" borderId="19" applyNumberFormat="0" applyFill="0" applyBorder="0" applyAlignment="0" applyProtection="0">
      <alignment horizontal="left"/>
    </xf>
    <xf numFmtId="0" fontId="27" fillId="0" borderId="0" applyNumberFormat="0" applyFill="0" applyBorder="0" applyAlignment="0" applyProtection="0"/>
    <xf numFmtId="0" fontId="28" fillId="7" borderId="21" applyFont="0" applyBorder="0">
      <alignment horizontal="center" wrapText="1"/>
    </xf>
    <xf numFmtId="0" fontId="2" fillId="8" borderId="4" applyNumberFormat="0" applyFont="0" applyBorder="0">
      <alignment horizontal="center" vertical="center"/>
    </xf>
    <xf numFmtId="0" fontId="2" fillId="0" borderId="0"/>
    <xf numFmtId="0" fontId="31" fillId="0" borderId="0"/>
    <xf numFmtId="0" fontId="2"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6" fillId="36"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36"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6" fillId="36"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43" borderId="0" applyNumberFormat="0" applyBorder="0" applyAlignment="0" applyProtection="0"/>
    <xf numFmtId="0" fontId="48" fillId="0" borderId="0" applyNumberFormat="0" applyBorder="0" applyProtection="0">
      <alignment horizontal="left" vertical="center" wrapText="1"/>
      <protection locked="0"/>
    </xf>
    <xf numFmtId="0" fontId="49" fillId="27" borderId="0" applyNumberFormat="0" applyBorder="0" applyAlignment="0" applyProtection="0"/>
    <xf numFmtId="0" fontId="50" fillId="31" borderId="41" applyNumberFormat="0" applyAlignment="0" applyProtection="0"/>
    <xf numFmtId="0" fontId="51" fillId="28" borderId="0" applyNumberFormat="0" applyBorder="0" applyAlignment="0" applyProtection="0"/>
    <xf numFmtId="0" fontId="52" fillId="44" borderId="41" applyNumberFormat="0" applyAlignment="0" applyProtection="0"/>
    <xf numFmtId="0" fontId="53" fillId="44" borderId="41" applyNumberFormat="0" applyAlignment="0" applyProtection="0"/>
    <xf numFmtId="0" fontId="54" fillId="45" borderId="42" applyNumberFormat="0" applyAlignment="0" applyProtection="0"/>
    <xf numFmtId="0" fontId="55" fillId="0" borderId="43" applyNumberFormat="0" applyFill="0" applyAlignment="0" applyProtection="0"/>
    <xf numFmtId="0" fontId="56" fillId="45" borderId="42" applyNumberFormat="0" applyAlignment="0" applyProtection="0"/>
    <xf numFmtId="0" fontId="57" fillId="0" borderId="0" applyNumberFormat="0" applyFill="0" applyBorder="0" applyAlignment="0" applyProtection="0"/>
    <xf numFmtId="0" fontId="58" fillId="0" borderId="44"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43" fontId="2" fillId="0" borderId="0" applyFont="0" applyFill="0" applyBorder="0" applyAlignment="0" applyProtection="0"/>
    <xf numFmtId="0" fontId="48" fillId="0" borderId="0" applyNumberFormat="0" applyFill="0" applyBorder="0" applyProtection="0">
      <alignment horizontal="right" vertical="center"/>
      <protection locked="0"/>
    </xf>
    <xf numFmtId="0" fontId="54" fillId="45" borderId="42" applyNumberFormat="0" applyAlignment="0" applyProtection="0"/>
    <xf numFmtId="0" fontId="60" fillId="0" borderId="0" applyNumberFormat="0" applyFill="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43" borderId="0" applyNumberFormat="0" applyBorder="0" applyAlignment="0" applyProtection="0"/>
    <xf numFmtId="0" fontId="50" fillId="31" borderId="4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46" applyNumberFormat="0" applyFill="0" applyAlignment="0" applyProtection="0"/>
    <xf numFmtId="0" fontId="64" fillId="0" borderId="0" applyNumberFormat="0" applyFill="0" applyBorder="0" applyAlignment="0" applyProtection="0"/>
    <xf numFmtId="3" fontId="2" fillId="46" borderId="47" applyFont="0" applyProtection="0">
      <alignment horizontal="right" vertical="center"/>
    </xf>
    <xf numFmtId="0" fontId="2" fillId="46" borderId="48" applyNumberFormat="0" applyFont="0" applyBorder="0" applyProtection="0">
      <alignment horizontal="left" vertical="center"/>
    </xf>
    <xf numFmtId="0" fontId="65" fillId="0" borderId="0" applyNumberFormat="0" applyFill="0" applyBorder="0" applyAlignment="0" applyProtection="0">
      <alignment vertical="top"/>
      <protection locked="0"/>
    </xf>
    <xf numFmtId="0" fontId="55" fillId="0" borderId="43" applyNumberFormat="0" applyFill="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27" borderId="0" applyNumberFormat="0" applyBorder="0" applyAlignment="0" applyProtection="0"/>
    <xf numFmtId="0" fontId="67" fillId="31" borderId="41" applyNumberFormat="0" applyAlignment="0" applyProtection="0"/>
    <xf numFmtId="3" fontId="2" fillId="47" borderId="47" applyFont="0">
      <alignment horizontal="right" vertical="center"/>
      <protection locked="0"/>
    </xf>
    <xf numFmtId="0" fontId="2" fillId="48" borderId="49" applyNumberFormat="0" applyFont="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43" borderId="0" applyNumberFormat="0" applyBorder="0" applyAlignment="0" applyProtection="0"/>
    <xf numFmtId="0" fontId="51" fillId="28" borderId="0" applyNumberFormat="0" applyBorder="0" applyAlignment="0" applyProtection="0"/>
    <xf numFmtId="0" fontId="68" fillId="44" borderId="50" applyNumberFormat="0" applyAlignment="0" applyProtection="0"/>
    <xf numFmtId="0" fontId="6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43" applyNumberFormat="0" applyFill="0" applyAlignment="0" applyProtection="0"/>
    <xf numFmtId="0" fontId="71" fillId="0" borderId="0" applyNumberFormat="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72" fillId="49"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5" fillId="0" borderId="0"/>
    <xf numFmtId="0" fontId="2" fillId="0" borderId="0"/>
    <xf numFmtId="0" fontId="45" fillId="0" borderId="0"/>
    <xf numFmtId="0" fontId="1" fillId="0" borderId="0"/>
    <xf numFmtId="0" fontId="1" fillId="0" borderId="0"/>
    <xf numFmtId="0" fontId="2" fillId="0" borderId="0"/>
    <xf numFmtId="0" fontId="45" fillId="0" borderId="0"/>
    <xf numFmtId="0" fontId="73" fillId="0" borderId="0"/>
    <xf numFmtId="0" fontId="2" fillId="0" borderId="0"/>
    <xf numFmtId="0" fontId="2" fillId="0" borderId="0"/>
    <xf numFmtId="0" fontId="31" fillId="0" borderId="0"/>
    <xf numFmtId="0" fontId="1" fillId="0" borderId="0"/>
    <xf numFmtId="0" fontId="2" fillId="0" borderId="0"/>
    <xf numFmtId="0" fontId="2" fillId="48" borderId="49" applyNumberFormat="0" applyFont="0" applyAlignment="0" applyProtection="0"/>
    <xf numFmtId="0" fontId="45" fillId="13" borderId="39" applyNumberFormat="0" applyFont="0" applyAlignment="0" applyProtection="0"/>
    <xf numFmtId="0" fontId="45" fillId="13" borderId="39" applyNumberFormat="0" applyFont="0" applyAlignment="0" applyProtection="0"/>
    <xf numFmtId="0" fontId="74" fillId="44" borderId="50" applyNumberFormat="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2" fillId="50" borderId="47" applyNumberFormat="0" applyFont="0" applyAlignment="0"/>
    <xf numFmtId="9" fontId="45" fillId="0" borderId="0" applyFont="0" applyFill="0" applyBorder="0" applyAlignment="0" applyProtection="0"/>
    <xf numFmtId="0" fontId="66" fillId="27" borderId="0" applyNumberFormat="0" applyBorder="0" applyAlignment="0" applyProtection="0"/>
    <xf numFmtId="0" fontId="68" fillId="44" borderId="50" applyNumberFormat="0" applyAlignment="0" applyProtection="0"/>
    <xf numFmtId="40" fontId="45" fillId="51" borderId="47"/>
    <xf numFmtId="40" fontId="1" fillId="51" borderId="47"/>
    <xf numFmtId="40" fontId="45" fillId="52" borderId="47"/>
    <xf numFmtId="40" fontId="1" fillId="52" borderId="47"/>
    <xf numFmtId="49" fontId="4" fillId="53" borderId="51">
      <alignment horizontal="center"/>
    </xf>
    <xf numFmtId="49" fontId="2" fillId="53" borderId="51">
      <alignment horizontal="center"/>
    </xf>
    <xf numFmtId="49" fontId="75" fillId="0" borderId="0"/>
    <xf numFmtId="0" fontId="45" fillId="54" borderId="47"/>
    <xf numFmtId="0" fontId="1" fillId="54" borderId="47"/>
    <xf numFmtId="0" fontId="45" fillId="51" borderId="47"/>
    <xf numFmtId="0" fontId="1" fillId="51" borderId="47"/>
    <xf numFmtId="40" fontId="45" fillId="51" borderId="47"/>
    <xf numFmtId="40" fontId="1" fillId="51" borderId="47"/>
    <xf numFmtId="40" fontId="45" fillId="51" borderId="47"/>
    <xf numFmtId="40" fontId="1" fillId="51" borderId="47"/>
    <xf numFmtId="40" fontId="45" fillId="52" borderId="47"/>
    <xf numFmtId="40" fontId="1" fillId="52" borderId="47"/>
    <xf numFmtId="49" fontId="2" fillId="53" borderId="51">
      <alignment vertical="center"/>
    </xf>
    <xf numFmtId="49" fontId="2" fillId="0" borderId="0">
      <alignment horizontal="right"/>
    </xf>
    <xf numFmtId="40" fontId="45" fillId="55" borderId="47"/>
    <xf numFmtId="40" fontId="1" fillId="55" borderId="47"/>
    <xf numFmtId="40" fontId="45" fillId="56" borderId="47"/>
    <xf numFmtId="40" fontId="1" fillId="56" borderId="47"/>
    <xf numFmtId="0" fontId="76" fillId="49" borderId="0" applyNumberFormat="0" applyBorder="0" applyAlignment="0" applyProtection="0"/>
    <xf numFmtId="3" fontId="2" fillId="7" borderId="47" applyFont="0">
      <alignment horizontal="right" vertical="center"/>
    </xf>
    <xf numFmtId="0" fontId="2" fillId="0" borderId="0"/>
    <xf numFmtId="0" fontId="2" fillId="0" borderId="0"/>
    <xf numFmtId="0" fontId="45" fillId="0" borderId="0"/>
    <xf numFmtId="0" fontId="2" fillId="0" borderId="0"/>
    <xf numFmtId="0" fontId="31" fillId="0" borderId="0"/>
    <xf numFmtId="0" fontId="45" fillId="0" borderId="0"/>
    <xf numFmtId="0" fontId="53" fillId="44" borderId="41" applyNumberFormat="0" applyAlignment="0" applyProtection="0"/>
    <xf numFmtId="0" fontId="48" fillId="0" borderId="0" applyNumberFormat="0" applyFont="0" applyFill="0" applyBorder="0" applyAlignment="0" applyProtection="0">
      <alignment horizontal="left" vertical="top" wrapText="1"/>
      <protection locked="0"/>
    </xf>
    <xf numFmtId="0" fontId="62" fillId="0" borderId="0" applyNumberFormat="0" applyFill="0" applyBorder="0" applyAlignment="0" applyProtection="0"/>
    <xf numFmtId="0" fontId="71" fillId="0" borderId="0" applyNumberFormat="0" applyFill="0" applyBorder="0" applyAlignment="0" applyProtection="0"/>
    <xf numFmtId="0" fontId="57" fillId="0" borderId="0" applyNumberFormat="0" applyFill="0" applyBorder="0" applyAlignment="0" applyProtection="0"/>
    <xf numFmtId="0" fontId="27" fillId="0" borderId="44" applyAlignment="0">
      <alignment horizontal="left" vertical="top" wrapText="1"/>
      <protection locked="0"/>
    </xf>
    <xf numFmtId="0" fontId="57" fillId="0" borderId="0" applyNumberFormat="0" applyFill="0" applyBorder="0" applyAlignment="0" applyProtection="0"/>
    <xf numFmtId="0" fontId="58" fillId="0" borderId="44"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0" fontId="57" fillId="0" borderId="0" applyNumberFormat="0" applyFill="0" applyBorder="0" applyAlignment="0" applyProtection="0"/>
    <xf numFmtId="0" fontId="77" fillId="0" borderId="52" applyNumberFormat="0" applyFill="0" applyAlignment="0" applyProtection="0"/>
    <xf numFmtId="0" fontId="78" fillId="0" borderId="0" applyNumberFormat="0" applyFill="0" applyBorder="0" applyAlignment="0" applyProtection="0"/>
    <xf numFmtId="0" fontId="79" fillId="0" borderId="52" applyNumberFormat="0" applyFill="0" applyAlignment="0" applyProtection="0"/>
  </cellStyleXfs>
  <cellXfs count="510">
    <xf numFmtId="0" fontId="0" fillId="0" borderId="0" xfId="0"/>
    <xf numFmtId="0" fontId="6" fillId="3" borderId="0" xfId="0" applyFont="1" applyFill="1"/>
    <xf numFmtId="0" fontId="7" fillId="0" borderId="0" xfId="0" applyFont="1"/>
    <xf numFmtId="0" fontId="7" fillId="0" borderId="0" xfId="0" applyFont="1" applyAlignment="1">
      <alignment horizontal="center"/>
    </xf>
    <xf numFmtId="0" fontId="7" fillId="3" borderId="0" xfId="0" applyFont="1" applyFill="1"/>
    <xf numFmtId="3" fontId="7" fillId="0" borderId="0" xfId="0" applyNumberFormat="1" applyFont="1"/>
    <xf numFmtId="0" fontId="7" fillId="4" borderId="0" xfId="0" applyFont="1" applyFill="1"/>
    <xf numFmtId="3" fontId="7" fillId="4" borderId="0" xfId="0" applyNumberFormat="1"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6" fillId="3" borderId="0" xfId="0" applyFont="1" applyFill="1" applyAlignment="1">
      <alignment vertical="top"/>
    </xf>
    <xf numFmtId="49" fontId="6" fillId="3" borderId="1" xfId="0" applyNumberFormat="1" applyFont="1" applyFill="1" applyBorder="1" applyAlignment="1">
      <alignment horizontal="right" wrapText="1"/>
    </xf>
    <xf numFmtId="49" fontId="6" fillId="3" borderId="0" xfId="0" applyNumberFormat="1" applyFont="1" applyFill="1" applyAlignment="1">
      <alignment horizontal="right" vertical="center" wrapText="1"/>
    </xf>
    <xf numFmtId="0" fontId="7" fillId="0" borderId="0" xfId="0" applyFont="1" applyBorder="1"/>
    <xf numFmtId="0" fontId="11" fillId="0" borderId="0" xfId="0" applyFont="1" applyBorder="1" applyAlignment="1">
      <alignment vertical="center" wrapText="1"/>
    </xf>
    <xf numFmtId="0" fontId="12" fillId="0" borderId="0" xfId="0" applyFont="1" applyBorder="1" applyAlignment="1">
      <alignment horizontal="left" vertical="center" wrapText="1" indent="1"/>
    </xf>
    <xf numFmtId="0" fontId="13" fillId="4" borderId="0" xfId="0" applyFont="1" applyFill="1" applyBorder="1" applyAlignment="1">
      <alignment horizontal="left" vertical="center" wrapText="1"/>
    </xf>
    <xf numFmtId="0" fontId="9" fillId="4" borderId="0" xfId="0" applyFont="1" applyFill="1" applyBorder="1"/>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7" fillId="0" borderId="0" xfId="0" applyFont="1" applyAlignment="1">
      <alignment horizontal="left" indent="1"/>
    </xf>
    <xf numFmtId="0" fontId="7" fillId="0" borderId="0" xfId="0" applyFont="1" applyAlignment="1">
      <alignment horizontal="left" wrapText="1" indent="1"/>
    </xf>
    <xf numFmtId="3" fontId="8" fillId="4" borderId="0" xfId="0" applyNumberFormat="1" applyFont="1" applyFill="1"/>
    <xf numFmtId="3" fontId="9" fillId="4" borderId="0" xfId="0" applyNumberFormat="1" applyFont="1" applyFill="1"/>
    <xf numFmtId="0" fontId="9" fillId="4" borderId="0" xfId="0" applyFont="1" applyFill="1" applyAlignment="1">
      <alignment horizontal="left" vertical="center"/>
    </xf>
    <xf numFmtId="0" fontId="0" fillId="0" borderId="0" xfId="0" applyFill="1"/>
    <xf numFmtId="0" fontId="15" fillId="0" borderId="0" xfId="0" applyFont="1"/>
    <xf numFmtId="0" fontId="15" fillId="0" borderId="0" xfId="0" applyFont="1" applyFill="1"/>
    <xf numFmtId="0" fontId="16" fillId="3" borderId="0" xfId="0" applyFont="1" applyFill="1"/>
    <xf numFmtId="0" fontId="15" fillId="3" borderId="0" xfId="0" applyFont="1" applyFill="1"/>
    <xf numFmtId="0" fontId="15" fillId="4" borderId="0" xfId="0" applyFont="1" applyFill="1"/>
    <xf numFmtId="3" fontId="7" fillId="0" borderId="0" xfId="0" applyNumberFormat="1" applyFont="1" applyFill="1"/>
    <xf numFmtId="0" fontId="7" fillId="0" borderId="0" xfId="0" applyFont="1" applyAlignment="1"/>
    <xf numFmtId="0" fontId="15" fillId="0" borderId="0" xfId="0" applyFont="1" applyFill="1" applyAlignment="1">
      <alignment horizontal="left"/>
    </xf>
    <xf numFmtId="0" fontId="9" fillId="0" borderId="0" xfId="0" applyFont="1" applyAlignment="1">
      <alignment horizontal="center"/>
    </xf>
    <xf numFmtId="0" fontId="6" fillId="3" borderId="0" xfId="0" applyFont="1" applyFill="1" applyAlignment="1">
      <alignment vertical="center" wrapText="1"/>
    </xf>
    <xf numFmtId="0" fontId="0" fillId="0" borderId="0" xfId="0"/>
    <xf numFmtId="0" fontId="7" fillId="0" borderId="0" xfId="0" applyFont="1" applyFill="1" applyBorder="1"/>
    <xf numFmtId="0" fontId="6" fillId="3" borderId="0" xfId="0" applyFont="1" applyFill="1" applyAlignment="1">
      <alignment horizontal="center" vertical="center" wrapText="1"/>
    </xf>
    <xf numFmtId="0" fontId="9" fillId="0" borderId="0" xfId="0" applyFont="1"/>
    <xf numFmtId="0" fontId="6" fillId="3" borderId="0" xfId="0" applyFont="1" applyFill="1" applyAlignment="1">
      <alignment horizontal="center" wrapText="1"/>
    </xf>
    <xf numFmtId="0" fontId="6" fillId="3" borderId="0" xfId="0" applyFont="1" applyFill="1" applyAlignment="1">
      <alignment horizontal="center"/>
    </xf>
    <xf numFmtId="0" fontId="0" fillId="0" borderId="0" xfId="0" applyAlignment="1">
      <alignment horizontal="center"/>
    </xf>
    <xf numFmtId="0" fontId="0" fillId="3" borderId="0" xfId="0" applyFill="1"/>
    <xf numFmtId="0" fontId="8" fillId="0" borderId="0" xfId="0" applyFont="1" applyFill="1"/>
    <xf numFmtId="9" fontId="6" fillId="3" borderId="0" xfId="0" applyNumberFormat="1" applyFont="1" applyFill="1" applyAlignment="1">
      <alignment vertical="center"/>
    </xf>
    <xf numFmtId="0" fontId="0" fillId="0" borderId="0" xfId="0"/>
    <xf numFmtId="0" fontId="6" fillId="3" borderId="0" xfId="0" applyFont="1" applyFill="1" applyAlignment="1">
      <alignment vertical="center"/>
    </xf>
    <xf numFmtId="0" fontId="7" fillId="0" borderId="0" xfId="0" applyFont="1" applyAlignment="1">
      <alignment horizontal="left" vertical="center"/>
    </xf>
    <xf numFmtId="0" fontId="10" fillId="4" borderId="0" xfId="0" applyFont="1" applyFill="1" applyAlignment="1">
      <alignment horizontal="left" vertical="center"/>
    </xf>
    <xf numFmtId="0" fontId="6" fillId="3" borderId="0" xfId="0" applyFont="1" applyFill="1" applyAlignment="1">
      <alignment horizontal="center" vertical="center" wrapText="1"/>
    </xf>
    <xf numFmtId="0" fontId="6" fillId="3" borderId="0" xfId="0" applyFont="1" applyFill="1" applyAlignment="1">
      <alignment horizontal="center" wrapText="1"/>
    </xf>
    <xf numFmtId="0" fontId="20" fillId="0" borderId="0" xfId="0" applyFont="1"/>
    <xf numFmtId="0" fontId="6" fillId="3" borderId="0" xfId="0" applyFont="1" applyFill="1" applyAlignment="1">
      <alignment horizontal="center" vertical="center"/>
    </xf>
    <xf numFmtId="0" fontId="7" fillId="4" borderId="0" xfId="0" applyFont="1" applyFill="1" applyAlignment="1">
      <alignment horizontal="right"/>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right" wrapText="1"/>
    </xf>
    <xf numFmtId="0" fontId="6" fillId="3" borderId="0" xfId="0" applyFont="1" applyFill="1" applyAlignment="1">
      <alignment horizontal="right"/>
    </xf>
    <xf numFmtId="0" fontId="7" fillId="4" borderId="0" xfId="0" applyFont="1" applyFill="1" applyAlignment="1">
      <alignment horizontal="center" vertical="top"/>
    </xf>
    <xf numFmtId="0" fontId="9" fillId="4" borderId="0" xfId="0" applyFont="1" applyFill="1" applyAlignment="1">
      <alignment vertical="center"/>
    </xf>
    <xf numFmtId="168" fontId="7" fillId="4" borderId="0" xfId="8" applyNumberFormat="1" applyFont="1" applyFill="1"/>
    <xf numFmtId="168" fontId="9" fillId="4" borderId="0" xfId="8" applyNumberFormat="1" applyFont="1" applyFill="1" applyAlignment="1">
      <alignment horizontal="right"/>
    </xf>
    <xf numFmtId="0" fontId="9" fillId="4" borderId="0" xfId="0" applyFont="1" applyFill="1" applyAlignment="1">
      <alignment vertical="center" wrapText="1"/>
    </xf>
    <xf numFmtId="0" fontId="19" fillId="0" borderId="0" xfId="0" applyFont="1" applyAlignment="1">
      <alignment wrapText="1"/>
    </xf>
    <xf numFmtId="0" fontId="17" fillId="0" borderId="0" xfId="0" applyFont="1" applyFill="1" applyBorder="1" applyAlignment="1">
      <alignment vertical="center" wrapText="1"/>
    </xf>
    <xf numFmtId="0" fontId="7" fillId="0" borderId="0" xfId="0" applyFont="1" applyAlignment="1">
      <alignment horizontal="right" vertical="center" wrapText="1"/>
    </xf>
    <xf numFmtId="0" fontId="7" fillId="0" borderId="0" xfId="0" applyFont="1" applyFill="1" applyAlignment="1">
      <alignment horizontal="left"/>
    </xf>
    <xf numFmtId="0" fontId="15" fillId="0" borderId="0" xfId="0" applyFont="1" applyAlignment="1">
      <alignment horizontal="left"/>
    </xf>
    <xf numFmtId="0" fontId="6" fillId="3"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0" fontId="6" fillId="3" borderId="0" xfId="0" applyFont="1" applyFill="1" applyAlignment="1">
      <alignment horizontal="right" wrapText="1"/>
    </xf>
    <xf numFmtId="0" fontId="7" fillId="4" borderId="0" xfId="0" applyFont="1" applyFill="1" applyAlignment="1">
      <alignment horizontal="left" vertical="top"/>
    </xf>
    <xf numFmtId="0" fontId="6" fillId="3" borderId="0" xfId="0" applyFont="1" applyFill="1" applyAlignment="1">
      <alignment horizontal="left" vertical="top"/>
    </xf>
    <xf numFmtId="0" fontId="9" fillId="4" borderId="0" xfId="0" applyFont="1" applyFill="1" applyAlignment="1">
      <alignment horizontal="left"/>
    </xf>
    <xf numFmtId="0" fontId="0" fillId="0" borderId="0" xfId="0" applyFill="1" applyAlignment="1">
      <alignment horizontal="left"/>
    </xf>
    <xf numFmtId="0" fontId="9" fillId="4" borderId="0" xfId="0" applyFont="1" applyFill="1" applyAlignment="1">
      <alignment horizontal="center"/>
    </xf>
    <xf numFmtId="165" fontId="7" fillId="0" borderId="0" xfId="0" applyNumberFormat="1" applyFont="1"/>
    <xf numFmtId="165" fontId="7" fillId="0" borderId="0" xfId="0" applyNumberFormat="1" applyFont="1" applyFill="1"/>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7" fillId="0" borderId="0" xfId="0" applyFont="1" applyFill="1" applyAlignment="1">
      <alignment horizontal="center"/>
    </xf>
    <xf numFmtId="0" fontId="9" fillId="0" borderId="0" xfId="0" applyFont="1" applyAlignment="1">
      <alignment horizontal="center" vertical="center"/>
    </xf>
    <xf numFmtId="0" fontId="15" fillId="0" borderId="0" xfId="0" applyFont="1" applyFill="1" applyAlignment="1">
      <alignment horizontal="center"/>
    </xf>
    <xf numFmtId="0" fontId="15" fillId="0" borderId="0" xfId="0" applyFont="1" applyAlignment="1">
      <alignment horizontal="center" vertical="center"/>
    </xf>
    <xf numFmtId="0" fontId="7" fillId="0" borderId="0" xfId="0" quotePrefix="1" applyFont="1" applyAlignment="1">
      <alignment horizontal="center"/>
    </xf>
    <xf numFmtId="0" fontId="9" fillId="4" borderId="0" xfId="0" quotePrefix="1" applyFont="1" applyFill="1" applyAlignment="1">
      <alignment horizontal="center"/>
    </xf>
    <xf numFmtId="165" fontId="9" fillId="4" borderId="0" xfId="0" applyNumberFormat="1" applyFont="1" applyFill="1"/>
    <xf numFmtId="0" fontId="22" fillId="0" borderId="0" xfId="0" applyFont="1"/>
    <xf numFmtId="0" fontId="9" fillId="4" borderId="0" xfId="0" applyFont="1" applyFill="1" applyAlignment="1">
      <alignment horizontal="right" vertical="center" wrapText="1"/>
    </xf>
    <xf numFmtId="165" fontId="7" fillId="4" borderId="0" xfId="0" applyNumberFormat="1" applyFont="1" applyFill="1"/>
    <xf numFmtId="165" fontId="0" fillId="0" borderId="0" xfId="0" applyNumberFormat="1"/>
    <xf numFmtId="0" fontId="15" fillId="0" borderId="0" xfId="0" applyFont="1" applyAlignment="1">
      <alignment horizontal="left"/>
    </xf>
    <xf numFmtId="0" fontId="6" fillId="0" borderId="0" xfId="0" applyFont="1" applyFill="1"/>
    <xf numFmtId="0" fontId="23" fillId="0" borderId="0" xfId="0" applyFont="1" applyFill="1"/>
    <xf numFmtId="0" fontId="24" fillId="0" borderId="0" xfId="0" applyFont="1" applyFill="1" applyAlignment="1">
      <alignment horizontal="left" vertical="center"/>
    </xf>
    <xf numFmtId="0" fontId="24" fillId="0" borderId="0" xfId="0" applyFont="1" applyFill="1"/>
    <xf numFmtId="0" fontId="21" fillId="0" borderId="0" xfId="0" applyFont="1" applyFill="1"/>
    <xf numFmtId="0" fontId="24" fillId="0" borderId="0" xfId="0" applyFont="1" applyFill="1" applyAlignment="1">
      <alignment horizontal="left"/>
    </xf>
    <xf numFmtId="0" fontId="8" fillId="0" borderId="0" xfId="0" applyFont="1" applyFill="1" applyAlignment="1">
      <alignment horizontal="center"/>
    </xf>
    <xf numFmtId="0" fontId="24" fillId="0" borderId="0" xfId="0" applyFont="1" applyFill="1" applyAlignment="1">
      <alignment horizontal="center"/>
    </xf>
    <xf numFmtId="0" fontId="0" fillId="0" borderId="0" xfId="0" applyFill="1" applyAlignment="1"/>
    <xf numFmtId="0" fontId="24" fillId="0" borderId="0" xfId="0" applyFont="1" applyFill="1" applyAlignment="1">
      <alignment vertical="center"/>
    </xf>
    <xf numFmtId="0" fontId="26" fillId="3" borderId="0" xfId="0" applyFont="1" applyFill="1" applyAlignment="1">
      <alignment horizontal="left"/>
    </xf>
    <xf numFmtId="0" fontId="0" fillId="6" borderId="0" xfId="0" applyFill="1"/>
    <xf numFmtId="0" fontId="7" fillId="6" borderId="0" xfId="0" applyFont="1" applyFill="1"/>
    <xf numFmtId="0" fontId="9" fillId="6" borderId="0" xfId="0" applyFont="1" applyFill="1"/>
    <xf numFmtId="0" fontId="0" fillId="0" borderId="0" xfId="0" applyFill="1"/>
    <xf numFmtId="0" fontId="6" fillId="3" borderId="8" xfId="0" applyFont="1" applyFill="1" applyBorder="1" applyAlignment="1">
      <alignment horizontal="center" vertical="center" wrapText="1"/>
    </xf>
    <xf numFmtId="0" fontId="33" fillId="0" borderId="0" xfId="0" applyFont="1"/>
    <xf numFmtId="49" fontId="30" fillId="0" borderId="0" xfId="0" applyNumberFormat="1" applyFont="1" applyAlignment="1">
      <alignment vertical="center"/>
    </xf>
    <xf numFmtId="49" fontId="32" fillId="0" borderId="0" xfId="0" applyNumberFormat="1" applyFont="1"/>
    <xf numFmtId="49" fontId="32" fillId="0" borderId="0" xfId="0" applyNumberFormat="1" applyFont="1" applyBorder="1"/>
    <xf numFmtId="0" fontId="32" fillId="0" borderId="0" xfId="0" applyFont="1" applyFill="1" applyBorder="1"/>
    <xf numFmtId="0" fontId="32" fillId="0" borderId="0" xfId="0" applyFont="1" applyFill="1"/>
    <xf numFmtId="0" fontId="0" fillId="0" borderId="0" xfId="0"/>
    <xf numFmtId="0" fontId="34" fillId="0" borderId="0" xfId="0" applyFont="1" applyBorder="1"/>
    <xf numFmtId="0" fontId="35" fillId="0" borderId="0" xfId="0" applyFont="1" applyAlignment="1">
      <alignment vertical="center"/>
    </xf>
    <xf numFmtId="0" fontId="35" fillId="0" borderId="0" xfId="0" applyFont="1" applyFill="1" applyAlignment="1">
      <alignment vertical="center"/>
    </xf>
    <xf numFmtId="0" fontId="34" fillId="0" borderId="0" xfId="0" applyFont="1" applyFill="1" applyBorder="1"/>
    <xf numFmtId="0" fontId="7" fillId="3" borderId="0" xfId="0" applyFont="1" applyFill="1" applyBorder="1"/>
    <xf numFmtId="0" fontId="6" fillId="3" borderId="0" xfId="0" applyFont="1" applyFill="1" applyBorder="1"/>
    <xf numFmtId="0" fontId="6" fillId="3" borderId="0" xfId="0" applyFont="1" applyFill="1" applyBorder="1" applyAlignment="1">
      <alignment vertical="center"/>
    </xf>
    <xf numFmtId="0" fontId="6" fillId="3" borderId="20"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0" xfId="0" applyFont="1" applyFill="1" applyBorder="1" applyAlignment="1">
      <alignment vertical="center"/>
    </xf>
    <xf numFmtId="49" fontId="6" fillId="3" borderId="0" xfId="0" applyNumberFormat="1" applyFont="1" applyFill="1" applyAlignment="1">
      <alignment vertical="center"/>
    </xf>
    <xf numFmtId="49" fontId="6" fillId="3" borderId="0" xfId="0" applyNumberFormat="1" applyFont="1" applyFill="1"/>
    <xf numFmtId="49" fontId="24" fillId="0" borderId="0" xfId="0" applyNumberFormat="1" applyFont="1" applyAlignment="1">
      <alignment vertical="center"/>
    </xf>
    <xf numFmtId="49" fontId="6" fillId="3" borderId="12"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vertical="center" wrapText="1"/>
    </xf>
    <xf numFmtId="49" fontId="8" fillId="0" borderId="26" xfId="0" applyNumberFormat="1" applyFont="1" applyFill="1" applyBorder="1" applyAlignment="1">
      <alignment horizontal="left" vertical="center" wrapText="1" indent="1"/>
    </xf>
    <xf numFmtId="49" fontId="6" fillId="3" borderId="7" xfId="0" applyNumberFormat="1" applyFont="1" applyFill="1" applyBorder="1" applyAlignment="1">
      <alignment horizontal="center" vertical="center" wrapText="1"/>
    </xf>
    <xf numFmtId="49" fontId="39" fillId="0" borderId="0" xfId="0" applyNumberFormat="1" applyFont="1" applyAlignme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6" fillId="3" borderId="12"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 fontId="13" fillId="4" borderId="0" xfId="0" applyNumberFormat="1" applyFont="1" applyFill="1" applyBorder="1" applyAlignment="1">
      <alignment horizontal="center" vertical="center"/>
    </xf>
    <xf numFmtId="0" fontId="13" fillId="4" borderId="26" xfId="0" applyFont="1" applyFill="1" applyBorder="1" applyAlignment="1">
      <alignment vertical="center" wrapText="1"/>
    </xf>
    <xf numFmtId="49" fontId="10" fillId="4" borderId="26" xfId="0" applyNumberFormat="1" applyFont="1" applyFill="1" applyBorder="1" applyAlignment="1">
      <alignment vertical="center" wrapText="1"/>
    </xf>
    <xf numFmtId="1" fontId="8" fillId="0" borderId="0" xfId="0" applyNumberFormat="1" applyFont="1" applyFill="1" applyBorder="1" applyAlignment="1">
      <alignment horizontal="center" vertical="center" wrapText="1"/>
    </xf>
    <xf numFmtId="1" fontId="10" fillId="4" borderId="0" xfId="0" applyNumberFormat="1" applyFont="1" applyFill="1" applyBorder="1" applyAlignment="1">
      <alignment horizontal="center" vertical="center" wrapText="1"/>
    </xf>
    <xf numFmtId="1" fontId="8" fillId="0" borderId="0" xfId="0" applyNumberFormat="1" applyFont="1" applyBorder="1" applyAlignment="1">
      <alignment horizontal="center" vertical="center" wrapText="1"/>
    </xf>
    <xf numFmtId="1" fontId="8" fillId="4" borderId="0" xfId="0" applyNumberFormat="1" applyFont="1" applyFill="1" applyBorder="1" applyAlignment="1">
      <alignment horizontal="center" vertical="center" wrapText="1"/>
    </xf>
    <xf numFmtId="0" fontId="40" fillId="0" borderId="0" xfId="0" applyFont="1" applyAlignment="1">
      <alignment vertical="center"/>
    </xf>
    <xf numFmtId="0" fontId="0" fillId="0" borderId="0" xfId="0" applyFill="1"/>
    <xf numFmtId="0" fontId="7" fillId="0" borderId="0" xfId="0" applyFont="1" applyBorder="1" applyAlignment="1">
      <alignment horizontal="center" vertical="center"/>
    </xf>
    <xf numFmtId="0" fontId="41" fillId="0" borderId="0" xfId="0" applyFont="1"/>
    <xf numFmtId="0" fontId="24" fillId="0" borderId="0" xfId="0" applyFont="1" applyAlignment="1">
      <alignment vertical="center"/>
    </xf>
    <xf numFmtId="0" fontId="0" fillId="0" borderId="0" xfId="0" applyAlignment="1"/>
    <xf numFmtId="10" fontId="7" fillId="0" borderId="0" xfId="18" applyNumberFormat="1" applyFont="1" applyFill="1"/>
    <xf numFmtId="0" fontId="42" fillId="3" borderId="0" xfId="17" applyFont="1" applyFill="1" applyBorder="1"/>
    <xf numFmtId="0" fontId="20" fillId="0" borderId="0" xfId="0" applyFont="1" applyFill="1"/>
    <xf numFmtId="0" fontId="9" fillId="0" borderId="0" xfId="0" applyFont="1" applyFill="1"/>
    <xf numFmtId="0" fontId="6" fillId="3" borderId="0" xfId="0" applyFont="1" applyFill="1" applyBorder="1" applyAlignment="1">
      <alignment horizontal="center" vertical="center" wrapText="1"/>
    </xf>
    <xf numFmtId="0" fontId="7" fillId="0" borderId="0" xfId="0" applyFont="1" applyBorder="1" applyAlignment="1">
      <alignment wrapText="1"/>
    </xf>
    <xf numFmtId="0" fontId="9" fillId="4" borderId="0" xfId="0" applyFont="1" applyFill="1" applyBorder="1" applyAlignment="1">
      <alignment wrapText="1"/>
    </xf>
    <xf numFmtId="0" fontId="9" fillId="4" borderId="0" xfId="0" applyFont="1" applyFill="1" applyBorder="1" applyAlignment="1">
      <alignment horizontal="center" vertical="center"/>
    </xf>
    <xf numFmtId="0" fontId="5" fillId="3" borderId="0" xfId="0" applyFont="1" applyFill="1"/>
    <xf numFmtId="3" fontId="9" fillId="4" borderId="0" xfId="0" applyNumberFormat="1" applyFont="1" applyFill="1" applyAlignment="1">
      <alignment vertical="center"/>
    </xf>
    <xf numFmtId="3" fontId="9" fillId="4" borderId="0" xfId="8" applyNumberFormat="1" applyFont="1" applyFill="1" applyAlignment="1">
      <alignment horizontal="right"/>
    </xf>
    <xf numFmtId="3" fontId="9" fillId="4" borderId="0" xfId="0" applyNumberFormat="1" applyFont="1" applyFill="1" applyAlignment="1">
      <alignment horizontal="right" vertical="center" wrapText="1"/>
    </xf>
    <xf numFmtId="0" fontId="25" fillId="0" borderId="0" xfId="0" applyFont="1"/>
    <xf numFmtId="0" fontId="6" fillId="3" borderId="0" xfId="17" applyFont="1" applyFill="1" applyBorder="1"/>
    <xf numFmtId="0" fontId="8" fillId="0" borderId="0" xfId="11" applyFont="1" applyAlignment="1">
      <alignment horizontal="center" vertical="center"/>
    </xf>
    <xf numFmtId="0" fontId="15" fillId="0" borderId="0" xfId="0" applyFont="1" applyFill="1" applyAlignment="1">
      <alignment horizontal="center" vertical="center"/>
    </xf>
    <xf numFmtId="172" fontId="0" fillId="0" borderId="0" xfId="0" applyNumberFormat="1"/>
    <xf numFmtId="172" fontId="7" fillId="0" borderId="0" xfId="0" applyNumberFormat="1" applyFont="1" applyFill="1" applyBorder="1"/>
    <xf numFmtId="0" fontId="0" fillId="0" borderId="0" xfId="0" applyFill="1"/>
    <xf numFmtId="165" fontId="8" fillId="4" borderId="18" xfId="0" applyNumberFormat="1" applyFont="1" applyFill="1" applyBorder="1" applyAlignment="1">
      <alignment horizontal="right" vertical="center" wrapText="1"/>
    </xf>
    <xf numFmtId="165" fontId="8" fillId="0" borderId="18" xfId="0" applyNumberFormat="1" applyFont="1" applyBorder="1" applyAlignment="1">
      <alignment horizontal="right" vertical="center" wrapText="1"/>
    </xf>
    <xf numFmtId="165" fontId="8" fillId="4" borderId="19" xfId="0" applyNumberFormat="1" applyFont="1" applyFill="1" applyBorder="1" applyAlignment="1">
      <alignment horizontal="right" vertical="center" wrapText="1"/>
    </xf>
    <xf numFmtId="165" fontId="8" fillId="0" borderId="19"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0" fontId="43" fillId="0" borderId="0" xfId="0" applyFont="1" applyFill="1"/>
    <xf numFmtId="0" fontId="44" fillId="0" borderId="0" xfId="0" applyFont="1"/>
    <xf numFmtId="0" fontId="6" fillId="3" borderId="0" xfId="0" quotePrefix="1" applyFont="1" applyFill="1" applyAlignment="1">
      <alignment horizontal="right" wrapText="1"/>
    </xf>
    <xf numFmtId="0" fontId="24"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0" fillId="0" borderId="0" xfId="0" applyFill="1"/>
    <xf numFmtId="0" fontId="7" fillId="0" borderId="0" xfId="0" applyFont="1" applyFill="1" applyAlignment="1">
      <alignment horizontal="left" vertical="top" wrapText="1"/>
    </xf>
    <xf numFmtId="165" fontId="9" fillId="0" borderId="0" xfId="0" applyNumberFormat="1" applyFont="1" applyFill="1"/>
    <xf numFmtId="165" fontId="0" fillId="0" borderId="0" xfId="0" applyNumberFormat="1" applyFill="1"/>
    <xf numFmtId="165" fontId="10" fillId="4" borderId="18" xfId="0" applyNumberFormat="1" applyFont="1" applyFill="1" applyBorder="1" applyAlignment="1">
      <alignment horizontal="right" vertical="center" wrapText="1"/>
    </xf>
    <xf numFmtId="0" fontId="8" fillId="0" borderId="0" xfId="11" applyFont="1" applyFill="1" applyAlignment="1">
      <alignment horizontal="center" vertical="center"/>
    </xf>
    <xf numFmtId="165" fontId="10" fillId="4" borderId="19"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0" fillId="0" borderId="0" xfId="0" applyFill="1"/>
    <xf numFmtId="0" fontId="7" fillId="0" borderId="0" xfId="0" applyFont="1" applyAlignment="1">
      <alignment horizontal="left" wrapText="1"/>
    </xf>
    <xf numFmtId="0" fontId="7" fillId="0" borderId="0" xfId="0" applyFont="1" applyAlignment="1">
      <alignment wrapText="1"/>
    </xf>
    <xf numFmtId="0" fontId="0" fillId="0" borderId="0" xfId="0" applyFill="1"/>
    <xf numFmtId="0" fontId="9" fillId="0" borderId="0" xfId="0" applyFont="1" applyAlignment="1">
      <alignment vertical="center" wrapText="1"/>
    </xf>
    <xf numFmtId="0" fontId="9" fillId="0" borderId="0" xfId="0" applyFont="1" applyAlignment="1">
      <alignment wrapText="1"/>
    </xf>
    <xf numFmtId="49" fontId="6" fillId="3" borderId="0" xfId="0" quotePrefix="1" applyNumberFormat="1" applyFont="1" applyFill="1" applyBorder="1" applyAlignment="1">
      <alignment horizontal="right" wrapText="1"/>
    </xf>
    <xf numFmtId="0" fontId="1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Border="1" applyAlignment="1">
      <alignment horizontal="left" vertical="center" wrapText="1"/>
    </xf>
    <xf numFmtId="0" fontId="7" fillId="4" borderId="0" xfId="0" applyFont="1" applyFill="1" applyAlignment="1">
      <alignment horizontal="center" vertical="center"/>
    </xf>
    <xf numFmtId="0" fontId="7" fillId="4" borderId="0" xfId="0" applyFont="1" applyFill="1" applyAlignment="1">
      <alignment horizontal="left"/>
    </xf>
    <xf numFmtId="0" fontId="6" fillId="0" borderId="0" xfId="0" applyFont="1" applyFill="1" applyAlignment="1">
      <alignment horizontal="center" vertical="center" wrapText="1"/>
    </xf>
    <xf numFmtId="171" fontId="9" fillId="0" borderId="0" xfId="0" applyNumberFormat="1" applyFont="1" applyFill="1"/>
    <xf numFmtId="0" fontId="8" fillId="0" borderId="0" xfId="11" applyFont="1" applyFill="1" applyBorder="1" applyAlignment="1">
      <alignment horizontal="center" vertical="center"/>
    </xf>
    <xf numFmtId="0" fontId="0" fillId="3" borderId="0" xfId="0" applyFill="1" applyAlignment="1">
      <alignment horizontal="left"/>
    </xf>
    <xf numFmtId="0" fontId="6" fillId="3" borderId="6" xfId="0" applyFont="1" applyFill="1" applyBorder="1" applyAlignment="1">
      <alignment horizontal="center"/>
    </xf>
    <xf numFmtId="0" fontId="6" fillId="3" borderId="12" xfId="0" applyFont="1" applyFill="1" applyBorder="1" applyAlignment="1">
      <alignment horizontal="center"/>
    </xf>
    <xf numFmtId="0" fontId="24" fillId="0" borderId="0" xfId="0" applyFont="1" applyAlignment="1">
      <alignment horizontal="left"/>
    </xf>
    <xf numFmtId="0" fontId="7" fillId="4" borderId="0" xfId="0" quotePrefix="1" applyFont="1" applyFill="1" applyAlignment="1">
      <alignment horizontal="center"/>
    </xf>
    <xf numFmtId="0" fontId="8" fillId="4" borderId="0" xfId="0" applyFont="1" applyFill="1" applyAlignment="1">
      <alignment vertical="center" wrapText="1"/>
    </xf>
    <xf numFmtId="0" fontId="6" fillId="3" borderId="13"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49" fontId="8" fillId="0" borderId="26" xfId="0" applyNumberFormat="1" applyFont="1" applyFill="1" applyBorder="1" applyAlignment="1">
      <alignment horizontal="left" vertical="center" wrapText="1" indent="2"/>
    </xf>
    <xf numFmtId="0" fontId="12" fillId="0" borderId="26" xfId="0" applyFont="1" applyBorder="1" applyAlignment="1">
      <alignment horizontal="left" vertical="center" wrapText="1" indent="1"/>
    </xf>
    <xf numFmtId="0" fontId="6" fillId="3" borderId="0" xfId="17" applyFont="1" applyFill="1" applyBorder="1" applyAlignment="1">
      <alignment horizontal="right"/>
    </xf>
    <xf numFmtId="0" fontId="6" fillId="0" borderId="0" xfId="0" applyFont="1" applyAlignment="1">
      <alignment horizontal="right"/>
    </xf>
    <xf numFmtId="3" fontId="7" fillId="0" borderId="0" xfId="0" applyNumberFormat="1" applyFont="1" applyAlignment="1">
      <alignment horizontal="right" vertical="center"/>
    </xf>
    <xf numFmtId="3" fontId="7" fillId="0" borderId="0" xfId="0" applyNumberFormat="1" applyFont="1" applyAlignment="1">
      <alignment horizontal="right"/>
    </xf>
    <xf numFmtId="3" fontId="7" fillId="4" borderId="0" xfId="0" applyNumberFormat="1" applyFont="1" applyFill="1" applyAlignment="1">
      <alignment horizontal="right"/>
    </xf>
    <xf numFmtId="170" fontId="7" fillId="0" borderId="0" xfId="0" applyNumberFormat="1" applyFont="1" applyAlignment="1">
      <alignment horizontal="right"/>
    </xf>
    <xf numFmtId="0" fontId="7" fillId="4" borderId="0" xfId="0" applyFont="1" applyFill="1" applyAlignment="1">
      <alignment horizontal="right" vertical="center"/>
    </xf>
    <xf numFmtId="0" fontId="0" fillId="0" borderId="0" xfId="0" applyAlignment="1">
      <alignment horizontal="right"/>
    </xf>
    <xf numFmtId="0" fontId="7" fillId="0" borderId="0" xfId="0" applyFont="1" applyFill="1" applyAlignment="1">
      <alignment horizontal="right"/>
    </xf>
    <xf numFmtId="0" fontId="0" fillId="4" borderId="0" xfId="0" applyFill="1" applyAlignment="1">
      <alignment horizontal="right"/>
    </xf>
    <xf numFmtId="0" fontId="6" fillId="0" borderId="0" xfId="0" applyFont="1" applyFill="1" applyAlignment="1">
      <alignment horizontal="right"/>
    </xf>
    <xf numFmtId="165" fontId="7" fillId="0" borderId="0" xfId="0" applyNumberFormat="1" applyFont="1" applyAlignment="1">
      <alignment horizontal="right"/>
    </xf>
    <xf numFmtId="3" fontId="8" fillId="4" borderId="0" xfId="0" applyNumberFormat="1" applyFont="1" applyFill="1" applyAlignment="1">
      <alignment horizontal="right"/>
    </xf>
    <xf numFmtId="0" fontId="9" fillId="4" borderId="0" xfId="0" applyFont="1" applyFill="1" applyAlignment="1">
      <alignment horizontal="right"/>
    </xf>
    <xf numFmtId="49" fontId="6" fillId="3" borderId="1" xfId="0" quotePrefix="1" applyNumberFormat="1" applyFont="1" applyFill="1" applyBorder="1" applyAlignment="1">
      <alignment horizontal="right" wrapText="1"/>
    </xf>
    <xf numFmtId="3" fontId="7" fillId="4" borderId="0" xfId="0" applyNumberFormat="1" applyFont="1" applyFill="1" applyBorder="1" applyAlignment="1">
      <alignment horizontal="right"/>
    </xf>
    <xf numFmtId="165" fontId="7" fillId="4" borderId="0" xfId="0" applyNumberFormat="1" applyFont="1" applyFill="1" applyAlignment="1">
      <alignment horizontal="right"/>
    </xf>
    <xf numFmtId="165" fontId="9" fillId="4" borderId="0" xfId="0" applyNumberFormat="1" applyFont="1" applyFill="1" applyAlignment="1">
      <alignment horizontal="right"/>
    </xf>
    <xf numFmtId="0" fontId="23" fillId="0" borderId="0" xfId="0" applyFont="1" applyFill="1" applyAlignment="1">
      <alignment horizontal="right"/>
    </xf>
    <xf numFmtId="0" fontId="8" fillId="0" borderId="0" xfId="0" applyFont="1" applyAlignment="1">
      <alignment horizontal="right"/>
    </xf>
    <xf numFmtId="0" fontId="6" fillId="3" borderId="0" xfId="0" applyFont="1" applyFill="1" applyAlignment="1">
      <alignment horizontal="center" vertical="center" wrapText="1"/>
    </xf>
    <xf numFmtId="0" fontId="6" fillId="3" borderId="12" xfId="0" applyFont="1" applyFill="1" applyBorder="1" applyAlignment="1">
      <alignment horizontal="center" vertical="center" wrapText="1"/>
    </xf>
    <xf numFmtId="0" fontId="7" fillId="0" borderId="0" xfId="0" applyFont="1" applyAlignment="1">
      <alignment wrapText="1"/>
    </xf>
    <xf numFmtId="0" fontId="6" fillId="3" borderId="0" xfId="0" applyFont="1" applyFill="1" applyAlignment="1">
      <alignment horizontal="center" wrapText="1"/>
    </xf>
    <xf numFmtId="0" fontId="7" fillId="0" borderId="0" xfId="0" applyFont="1" applyFill="1" applyAlignment="1">
      <alignment horizontal="left"/>
    </xf>
    <xf numFmtId="0" fontId="6" fillId="3" borderId="35"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left" vertical="center" wrapText="1"/>
    </xf>
    <xf numFmtId="1" fontId="9" fillId="4" borderId="0" xfId="0" applyNumberFormat="1" applyFont="1" applyFill="1" applyBorder="1" applyAlignment="1">
      <alignment horizontal="center" vertical="center" wrapText="1"/>
    </xf>
    <xf numFmtId="0" fontId="13" fillId="4" borderId="26" xfId="0" applyFont="1" applyFill="1" applyBorder="1" applyAlignment="1">
      <alignment horizontal="left" vertical="center" wrapText="1"/>
    </xf>
    <xf numFmtId="165" fontId="7" fillId="11" borderId="0" xfId="0" applyNumberFormat="1" applyFont="1" applyFill="1"/>
    <xf numFmtId="165" fontId="7" fillId="11" borderId="0" xfId="0" applyNumberFormat="1" applyFont="1" applyFill="1" applyAlignment="1">
      <alignment horizontal="right"/>
    </xf>
    <xf numFmtId="165" fontId="38" fillId="11" borderId="18" xfId="0" applyNumberFormat="1" applyFont="1" applyFill="1" applyBorder="1" applyAlignment="1">
      <alignment horizontal="right" vertical="center" wrapText="1"/>
    </xf>
    <xf numFmtId="0" fontId="6" fillId="3" borderId="0" xfId="0" applyFont="1" applyFill="1" applyAlignment="1">
      <alignment horizontal="center" vertical="center" wrapText="1"/>
    </xf>
    <xf numFmtId="0" fontId="7" fillId="0" borderId="0" xfId="0" applyFont="1" applyFill="1" applyAlignment="1">
      <alignment horizontal="left" wrapText="1"/>
    </xf>
    <xf numFmtId="0" fontId="7" fillId="0" borderId="0" xfId="0" applyFont="1" applyAlignment="1">
      <alignment horizontal="left" wrapText="1"/>
    </xf>
    <xf numFmtId="0" fontId="9" fillId="0" borderId="0" xfId="0" applyFont="1" applyAlignment="1">
      <alignment horizontal="left"/>
    </xf>
    <xf numFmtId="0" fontId="7" fillId="0" borderId="0" xfId="0" applyFont="1" applyFill="1" applyAlignment="1">
      <alignment horizontal="left"/>
    </xf>
    <xf numFmtId="0" fontId="15" fillId="0" borderId="0" xfId="0" applyFont="1" applyAlignment="1">
      <alignment horizontal="left"/>
    </xf>
    <xf numFmtId="0" fontId="9" fillId="0" borderId="0" xfId="0" applyFont="1" applyAlignment="1">
      <alignment horizontal="left" wrapText="1"/>
    </xf>
    <xf numFmtId="0" fontId="0" fillId="3" borderId="3" xfId="0" applyFill="1" applyBorder="1" applyAlignment="1">
      <alignment horizontal="center"/>
    </xf>
    <xf numFmtId="0" fontId="0" fillId="3" borderId="3" xfId="0" applyFill="1" applyBorder="1"/>
    <xf numFmtId="0" fontId="0" fillId="3" borderId="5" xfId="0" applyFill="1" applyBorder="1"/>
    <xf numFmtId="0" fontId="0" fillId="3" borderId="11" xfId="0" applyFill="1" applyBorder="1"/>
    <xf numFmtId="0" fontId="0" fillId="3" borderId="9" xfId="0" applyFill="1" applyBorder="1"/>
    <xf numFmtId="165" fontId="7" fillId="12" borderId="0" xfId="0" applyNumberFormat="1" applyFont="1" applyFill="1"/>
    <xf numFmtId="0" fontId="6" fillId="3" borderId="12" xfId="0" applyFont="1" applyFill="1" applyBorder="1" applyAlignment="1">
      <alignment horizontal="right" wrapText="1"/>
    </xf>
    <xf numFmtId="15" fontId="6" fillId="3" borderId="12" xfId="0" quotePrefix="1" applyNumberFormat="1" applyFont="1" applyFill="1" applyBorder="1" applyAlignment="1">
      <alignment horizontal="right" wrapText="1"/>
    </xf>
    <xf numFmtId="0" fontId="7" fillId="0" borderId="0" xfId="0" applyFont="1" applyFill="1" applyAlignment="1">
      <alignment horizontal="left" vertical="center" wrapText="1"/>
    </xf>
    <xf numFmtId="0" fontId="9" fillId="0" borderId="0" xfId="0" applyFont="1" applyFill="1" applyAlignment="1">
      <alignment horizontal="center"/>
    </xf>
    <xf numFmtId="0" fontId="15" fillId="0" borderId="0" xfId="0" applyFont="1" applyFill="1" applyAlignment="1">
      <alignment wrapText="1"/>
    </xf>
    <xf numFmtId="0" fontId="9" fillId="0" borderId="0" xfId="0" applyFont="1" applyFill="1" applyAlignment="1">
      <alignment horizontal="center" vertical="center"/>
    </xf>
    <xf numFmtId="0" fontId="15" fillId="0" borderId="0" xfId="0" applyFont="1" applyAlignment="1">
      <alignment wrapText="1"/>
    </xf>
    <xf numFmtId="0" fontId="20" fillId="0" borderId="0" xfId="0" applyFont="1" applyAlignment="1">
      <alignment horizontal="right"/>
    </xf>
    <xf numFmtId="0" fontId="8" fillId="0" borderId="0" xfId="0" applyFont="1" applyFill="1" applyAlignment="1">
      <alignment horizontal="left"/>
    </xf>
    <xf numFmtId="0" fontId="8" fillId="0" borderId="0" xfId="0" quotePrefix="1" applyFont="1" applyFill="1" applyAlignment="1">
      <alignment horizontal="right" wrapText="1"/>
    </xf>
    <xf numFmtId="15" fontId="8" fillId="0" borderId="0" xfId="0" quotePrefix="1" applyNumberFormat="1" applyFont="1" applyFill="1" applyAlignment="1">
      <alignment horizontal="right" wrapText="1"/>
    </xf>
    <xf numFmtId="0" fontId="8" fillId="0" borderId="0" xfId="0" applyFont="1" applyFill="1" applyAlignment="1">
      <alignment horizontal="right" wrapText="1"/>
    </xf>
    <xf numFmtId="0" fontId="8" fillId="0" borderId="0" xfId="0" applyFont="1" applyFill="1" applyAlignment="1">
      <alignment horizontal="center" vertical="center"/>
    </xf>
    <xf numFmtId="0" fontId="8" fillId="3" borderId="0" xfId="0" applyFont="1" applyFill="1"/>
    <xf numFmtId="0" fontId="6" fillId="3" borderId="12" xfId="0" quotePrefix="1" applyFont="1" applyFill="1" applyBorder="1" applyAlignment="1">
      <alignment horizontal="center" vertical="center" wrapText="1"/>
    </xf>
    <xf numFmtId="15" fontId="6" fillId="3" borderId="12" xfId="0" quotePrefix="1" applyNumberFormat="1" applyFont="1" applyFill="1" applyBorder="1" applyAlignment="1">
      <alignment horizontal="center" vertical="center" wrapText="1"/>
    </xf>
    <xf numFmtId="3" fontId="7" fillId="11" borderId="0" xfId="0" applyNumberFormat="1" applyFont="1" applyFill="1"/>
    <xf numFmtId="3" fontId="7" fillId="12" borderId="0" xfId="0" applyNumberFormat="1" applyFont="1" applyFill="1"/>
    <xf numFmtId="0" fontId="0" fillId="0" borderId="0" xfId="0" applyFont="1" applyFill="1"/>
    <xf numFmtId="0" fontId="0" fillId="12" borderId="0" xfId="0" applyFill="1"/>
    <xf numFmtId="0" fontId="7" fillId="11" borderId="0" xfId="0" applyFont="1" applyFill="1" applyAlignment="1">
      <alignment horizontal="left" wrapText="1" indent="1"/>
    </xf>
    <xf numFmtId="0" fontId="0" fillId="11" borderId="0" xfId="0" applyFill="1"/>
    <xf numFmtId="0" fontId="7" fillId="11" borderId="0" xfId="0" applyFont="1" applyFill="1" applyAlignment="1">
      <alignment wrapText="1"/>
    </xf>
    <xf numFmtId="165" fontId="7" fillId="11" borderId="0" xfId="0" applyNumberFormat="1" applyFont="1" applyFill="1" applyAlignment="1"/>
    <xf numFmtId="0" fontId="7" fillId="0" borderId="0" xfId="0" applyFont="1" applyFill="1" applyAlignment="1">
      <alignment horizontal="left" indent="1"/>
    </xf>
    <xf numFmtId="0" fontId="9" fillId="0" borderId="0" xfId="0" applyFont="1" applyFill="1" applyAlignment="1">
      <alignment wrapText="1"/>
    </xf>
    <xf numFmtId="0" fontId="9" fillId="0" borderId="0" xfId="0" applyFont="1" applyFill="1" applyAlignment="1">
      <alignment horizontal="left" vertical="center"/>
    </xf>
    <xf numFmtId="0" fontId="12" fillId="0" borderId="26" xfId="0" applyFont="1" applyFill="1" applyBorder="1" applyAlignment="1">
      <alignment horizontal="left" vertical="center" wrapText="1" indent="1"/>
    </xf>
    <xf numFmtId="0" fontId="7"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0" fillId="0" borderId="0" xfId="0" applyFill="1" applyAlignment="1">
      <alignment horizontal="left" indent="2"/>
    </xf>
    <xf numFmtId="0" fontId="6" fillId="3" borderId="0" xfId="0" applyFont="1" applyFill="1" applyAlignment="1">
      <alignment horizontal="right"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4" fillId="0" borderId="0" xfId="0" applyFont="1" applyFill="1" applyAlignment="1">
      <alignment horizontal="left" wrapText="1"/>
    </xf>
    <xf numFmtId="9" fontId="6" fillId="3" borderId="0" xfId="0" applyNumberFormat="1" applyFont="1" applyFill="1" applyAlignment="1">
      <alignment horizontal="right"/>
    </xf>
    <xf numFmtId="0" fontId="6" fillId="3" borderId="8" xfId="0" applyFont="1" applyFill="1" applyBorder="1" applyAlignment="1">
      <alignment horizontal="center"/>
    </xf>
    <xf numFmtId="0" fontId="6" fillId="3" borderId="1" xfId="0" applyFont="1" applyFill="1" applyBorder="1" applyAlignment="1">
      <alignment horizontal="center"/>
    </xf>
    <xf numFmtId="0" fontId="8" fillId="4" borderId="0" xfId="0" applyFont="1" applyFill="1" applyBorder="1" applyAlignment="1">
      <alignment vertical="center"/>
    </xf>
    <xf numFmtId="0" fontId="8" fillId="0" borderId="0" xfId="0" applyFont="1" applyBorder="1" applyAlignment="1">
      <alignment vertical="center"/>
    </xf>
    <xf numFmtId="0" fontId="10" fillId="4" borderId="0" xfId="0" applyFont="1" applyFill="1" applyBorder="1" applyAlignment="1">
      <alignment vertical="center"/>
    </xf>
    <xf numFmtId="165" fontId="10" fillId="4" borderId="0" xfId="0" applyNumberFormat="1" applyFont="1" applyFill="1" applyBorder="1" applyAlignment="1">
      <alignment horizontal="right" vertical="center" wrapText="1"/>
    </xf>
    <xf numFmtId="165" fontId="8" fillId="0" borderId="0" xfId="0" applyNumberFormat="1" applyFont="1" applyBorder="1" applyAlignment="1">
      <alignment horizontal="right" vertical="center" wrapText="1"/>
    </xf>
    <xf numFmtId="165" fontId="8" fillId="4" borderId="0" xfId="0" applyNumberFormat="1" applyFont="1" applyFill="1" applyBorder="1" applyAlignment="1">
      <alignment horizontal="right" vertical="center" wrapText="1"/>
    </xf>
    <xf numFmtId="165" fontId="8" fillId="4" borderId="0" xfId="0" quotePrefix="1" applyNumberFormat="1" applyFont="1" applyFill="1" applyBorder="1" applyAlignment="1">
      <alignment horizontal="right" vertical="center" wrapText="1"/>
    </xf>
    <xf numFmtId="165" fontId="7" fillId="0" borderId="0" xfId="0" applyNumberFormat="1" applyFont="1" applyFill="1" applyBorder="1"/>
    <xf numFmtId="165" fontId="9" fillId="4" borderId="0" xfId="0" applyNumberFormat="1" applyFont="1" applyFill="1" applyBorder="1"/>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165" fontId="9" fillId="4" borderId="0" xfId="8" applyNumberFormat="1" applyFont="1" applyFill="1" applyBorder="1"/>
    <xf numFmtId="0" fontId="25" fillId="0" borderId="0" xfId="0" applyFont="1" applyFill="1"/>
    <xf numFmtId="0" fontId="25" fillId="0" borderId="0" xfId="0" applyFont="1" applyFill="1" applyAlignment="1">
      <alignment horizontal="left"/>
    </xf>
    <xf numFmtId="0" fontId="25" fillId="0" borderId="0" xfId="0" applyFont="1" applyFill="1" applyAlignment="1">
      <alignment horizontal="left" indent="2"/>
    </xf>
    <xf numFmtId="0" fontId="9" fillId="0" borderId="36" xfId="0" applyFont="1" applyBorder="1"/>
    <xf numFmtId="0" fontId="7" fillId="0" borderId="36" xfId="0" applyFont="1" applyBorder="1" applyAlignment="1">
      <alignment horizontal="right"/>
    </xf>
    <xf numFmtId="0" fontId="9" fillId="0" borderId="37" xfId="0" applyFont="1" applyBorder="1"/>
    <xf numFmtId="0" fontId="7" fillId="0" borderId="37" xfId="0" applyFont="1" applyBorder="1" applyAlignment="1">
      <alignment horizontal="right"/>
    </xf>
    <xf numFmtId="0" fontId="7" fillId="0" borderId="37" xfId="0" applyFont="1" applyBorder="1" applyAlignment="1">
      <alignment horizontal="left" indent="2"/>
    </xf>
    <xf numFmtId="0" fontId="9" fillId="0" borderId="38" xfId="0" applyFont="1" applyBorder="1"/>
    <xf numFmtId="0" fontId="7" fillId="0" borderId="38" xfId="0" applyFont="1" applyBorder="1" applyAlignment="1">
      <alignment horizontal="right"/>
    </xf>
    <xf numFmtId="0" fontId="6" fillId="0" borderId="0" xfId="0" applyFont="1" applyFill="1" applyAlignment="1">
      <alignment horizontal="center"/>
    </xf>
    <xf numFmtId="0" fontId="7" fillId="0" borderId="0" xfId="0" applyFont="1" applyAlignment="1">
      <alignment horizontal="center" vertical="center" wrapText="1"/>
    </xf>
    <xf numFmtId="0" fontId="8" fillId="0" borderId="40" xfId="0" applyFont="1" applyFill="1" applyBorder="1" applyAlignment="1">
      <alignment horizontal="center" vertical="center"/>
    </xf>
    <xf numFmtId="0" fontId="8" fillId="0" borderId="40"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0" xfId="0" applyFont="1" applyFill="1" applyBorder="1" applyAlignment="1">
      <alignment vertical="center" wrapText="1"/>
    </xf>
    <xf numFmtId="0" fontId="7" fillId="0" borderId="40" xfId="0" applyFont="1" applyFill="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vertical="center" wrapText="1"/>
    </xf>
    <xf numFmtId="0" fontId="7" fillId="0" borderId="40" xfId="0" applyFont="1" applyBorder="1" applyAlignment="1">
      <alignment horizontal="left" vertical="center" wrapText="1"/>
    </xf>
    <xf numFmtId="175" fontId="7" fillId="0" borderId="0" xfId="0" applyNumberFormat="1" applyFont="1" applyAlignment="1">
      <alignment horizontal="right"/>
    </xf>
    <xf numFmtId="0" fontId="25" fillId="0" borderId="0" xfId="0" applyFont="1" applyFill="1" applyAlignment="1">
      <alignment horizontal="center"/>
    </xf>
    <xf numFmtId="3" fontId="13" fillId="4" borderId="26" xfId="0" applyNumberFormat="1" applyFont="1" applyFill="1" applyBorder="1" applyAlignment="1">
      <alignment horizontal="right" vertical="center" wrapText="1"/>
    </xf>
    <xf numFmtId="170" fontId="8" fillId="0" borderId="0" xfId="0" applyNumberFormat="1" applyFont="1" applyAlignment="1">
      <alignment horizontal="right"/>
    </xf>
    <xf numFmtId="49" fontId="7" fillId="0" borderId="0" xfId="0" applyNumberFormat="1" applyFont="1" applyAlignment="1">
      <alignment horizontal="right" vertical="center"/>
    </xf>
    <xf numFmtId="173" fontId="7" fillId="0" borderId="0" xfId="0" applyNumberFormat="1" applyFont="1" applyAlignment="1">
      <alignment horizontal="right"/>
    </xf>
    <xf numFmtId="15" fontId="6" fillId="0" borderId="0" xfId="0" quotePrefix="1" applyNumberFormat="1" applyFont="1" applyFill="1" applyAlignment="1">
      <alignment horizontal="right" wrapText="1"/>
    </xf>
    <xf numFmtId="0" fontId="6" fillId="0" borderId="0" xfId="0" applyFont="1" applyFill="1" applyAlignment="1">
      <alignment horizontal="right" wrapText="1"/>
    </xf>
    <xf numFmtId="0" fontId="7" fillId="0" borderId="0" xfId="0" applyFont="1" applyAlignment="1">
      <alignment horizontal="left" wrapText="1"/>
    </xf>
    <xf numFmtId="170" fontId="7" fillId="0" borderId="0" xfId="0" applyNumberFormat="1" applyFont="1"/>
    <xf numFmtId="170" fontId="9" fillId="4" borderId="0" xfId="18" applyNumberFormat="1" applyFont="1" applyFill="1" applyBorder="1"/>
    <xf numFmtId="170" fontId="7" fillId="4" borderId="0" xfId="0" applyNumberFormat="1" applyFont="1" applyFill="1" applyAlignment="1">
      <alignment horizontal="right"/>
    </xf>
    <xf numFmtId="0" fontId="15" fillId="0" borderId="0" xfId="0" applyFont="1" applyAlignment="1">
      <alignment horizontal="right"/>
    </xf>
    <xf numFmtId="0" fontId="8" fillId="0" borderId="0" xfId="0" applyFont="1" applyFill="1" applyAlignment="1">
      <alignment horizontal="right"/>
    </xf>
    <xf numFmtId="0" fontId="15" fillId="4" borderId="0" xfId="0" applyFont="1" applyFill="1" applyAlignment="1">
      <alignment horizontal="right"/>
    </xf>
    <xf numFmtId="172" fontId="7" fillId="0" borderId="0" xfId="0" applyNumberFormat="1" applyFont="1"/>
    <xf numFmtId="172" fontId="10" fillId="0" borderId="0" xfId="0" applyNumberFormat="1" applyFont="1"/>
    <xf numFmtId="168" fontId="7" fillId="0" borderId="0" xfId="8" applyNumberFormat="1" applyFont="1" applyAlignment="1">
      <alignment horizontal="right" vertical="center"/>
    </xf>
    <xf numFmtId="170" fontId="7" fillId="0" borderId="0" xfId="0" applyNumberFormat="1" applyFont="1" applyAlignment="1">
      <alignment horizontal="right" vertical="center"/>
    </xf>
    <xf numFmtId="3" fontId="7" fillId="0" borderId="0" xfId="0" applyNumberFormat="1" applyFont="1" applyFill="1" applyAlignment="1">
      <alignment horizontal="right" vertical="center"/>
    </xf>
    <xf numFmtId="3" fontId="7" fillId="0" borderId="0" xfId="0" applyNumberFormat="1" applyFont="1" applyAlignment="1">
      <alignment vertical="center"/>
    </xf>
    <xf numFmtId="0" fontId="0" fillId="0" borderId="0" xfId="0" applyAlignment="1">
      <alignment horizontal="right" vertical="center"/>
    </xf>
    <xf numFmtId="0" fontId="0" fillId="4" borderId="0" xfId="0" applyFill="1" applyAlignment="1">
      <alignment horizontal="right" vertical="center"/>
    </xf>
    <xf numFmtId="3" fontId="7" fillId="0" borderId="0" xfId="0" applyNumberFormat="1" applyFont="1" applyAlignment="1"/>
    <xf numFmtId="3" fontId="9" fillId="4" borderId="0" xfId="0" applyNumberFormat="1" applyFont="1" applyFill="1" applyAlignment="1"/>
    <xf numFmtId="165" fontId="9" fillId="0" borderId="0" xfId="0" applyNumberFormat="1" applyFont="1" applyFill="1" applyAlignment="1">
      <alignment vertical="center"/>
    </xf>
    <xf numFmtId="165" fontId="7" fillId="0" borderId="0" xfId="0" applyNumberFormat="1" applyFont="1" applyFill="1" applyAlignment="1">
      <alignment vertical="center"/>
    </xf>
    <xf numFmtId="165" fontId="7" fillId="0" borderId="0" xfId="0" applyNumberFormat="1" applyFont="1" applyAlignment="1">
      <alignment vertical="center"/>
    </xf>
    <xf numFmtId="165" fontId="7" fillId="0" borderId="0" xfId="0" applyNumberFormat="1" applyFont="1" applyFill="1" applyAlignment="1">
      <alignment horizontal="center" vertical="center"/>
    </xf>
    <xf numFmtId="3" fontId="7" fillId="0" borderId="0" xfId="0" applyNumberFormat="1" applyFont="1" applyFill="1" applyAlignment="1">
      <alignment vertical="center"/>
    </xf>
    <xf numFmtId="3" fontId="9" fillId="0" borderId="0" xfId="0" applyNumberFormat="1" applyFont="1" applyFill="1" applyAlignment="1">
      <alignment vertical="center"/>
    </xf>
    <xf numFmtId="0" fontId="0" fillId="12" borderId="0" xfId="0" applyFont="1" applyFill="1" applyAlignment="1">
      <alignment vertical="center"/>
    </xf>
    <xf numFmtId="1" fontId="9" fillId="0" borderId="0" xfId="18" applyNumberFormat="1" applyFont="1" applyFill="1" applyAlignment="1">
      <alignment vertical="center"/>
    </xf>
    <xf numFmtId="165" fontId="7" fillId="11" borderId="0" xfId="0" applyNumberFormat="1" applyFont="1" applyFill="1" applyAlignment="1">
      <alignment vertical="center"/>
    </xf>
    <xf numFmtId="165" fontId="7" fillId="4" borderId="0" xfId="0" applyNumberFormat="1" applyFont="1" applyFill="1" applyAlignment="1">
      <alignment vertical="center"/>
    </xf>
    <xf numFmtId="165" fontId="9" fillId="4" borderId="0" xfId="0" applyNumberFormat="1" applyFont="1" applyFill="1" applyAlignment="1">
      <alignment vertical="center"/>
    </xf>
    <xf numFmtId="165" fontId="9" fillId="0" borderId="0" xfId="0" applyNumberFormat="1" applyFont="1" applyAlignment="1">
      <alignment vertical="center"/>
    </xf>
    <xf numFmtId="3" fontId="7" fillId="0" borderId="0" xfId="0" applyNumberFormat="1" applyFont="1" applyAlignment="1">
      <alignment horizontal="right" vertical="center" wrapText="1"/>
    </xf>
    <xf numFmtId="165" fontId="7" fillId="0" borderId="0" xfId="0" applyNumberFormat="1" applyFont="1" applyAlignment="1">
      <alignment horizontal="right" vertical="center"/>
    </xf>
    <xf numFmtId="3" fontId="9" fillId="0" borderId="0" xfId="0" applyNumberFormat="1" applyFont="1" applyAlignment="1">
      <alignment horizontal="right" vertical="center" wrapText="1"/>
    </xf>
    <xf numFmtId="3" fontId="10" fillId="0" borderId="0" xfId="0" applyNumberFormat="1" applyFont="1" applyAlignment="1">
      <alignment vertical="center"/>
    </xf>
    <xf numFmtId="0" fontId="7" fillId="4" borderId="0" xfId="0" applyFont="1" applyFill="1" applyAlignment="1">
      <alignmen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7" fillId="4" borderId="0" xfId="0" applyNumberFormat="1" applyFont="1" applyFill="1" applyAlignment="1">
      <alignment horizontal="right" vertical="center"/>
    </xf>
    <xf numFmtId="3" fontId="7" fillId="4" borderId="0" xfId="0" applyNumberFormat="1" applyFont="1" applyFill="1" applyAlignment="1">
      <alignment vertical="center"/>
    </xf>
    <xf numFmtId="3" fontId="7" fillId="4" borderId="0" xfId="0" applyNumberFormat="1" applyFont="1" applyFill="1" applyAlignment="1">
      <alignment horizontal="left" vertical="center"/>
    </xf>
    <xf numFmtId="0" fontId="9" fillId="4" borderId="0" xfId="0" applyFont="1" applyFill="1" applyAlignment="1">
      <alignment horizontal="right" vertical="center"/>
    </xf>
    <xf numFmtId="3" fontId="0" fillId="0" borderId="0" xfId="0" applyNumberFormat="1" applyAlignment="1">
      <alignment vertical="center"/>
    </xf>
    <xf numFmtId="165" fontId="25" fillId="4" borderId="0" xfId="0" applyNumberFormat="1" applyFont="1" applyFill="1" applyAlignment="1">
      <alignment vertical="center"/>
    </xf>
    <xf numFmtId="165" fontId="9" fillId="4" borderId="0" xfId="0" applyNumberFormat="1" applyFont="1" applyFill="1" applyAlignment="1">
      <alignment horizontal="center" vertical="center"/>
    </xf>
    <xf numFmtId="3" fontId="12" fillId="0" borderId="34" xfId="0" applyNumberFormat="1" applyFont="1" applyFill="1" applyBorder="1" applyAlignment="1">
      <alignment horizontal="right" wrapText="1"/>
    </xf>
    <xf numFmtId="171" fontId="12" fillId="9" borderId="18" xfId="0" applyNumberFormat="1" applyFont="1" applyFill="1" applyBorder="1" applyAlignment="1">
      <alignment horizontal="right" wrapText="1"/>
    </xf>
    <xf numFmtId="165" fontId="8" fillId="0" borderId="18" xfId="0" applyNumberFormat="1" applyFont="1" applyBorder="1" applyAlignment="1">
      <alignment horizontal="right" wrapText="1"/>
    </xf>
    <xf numFmtId="3" fontId="8" fillId="0" borderId="18" xfId="0" applyNumberFormat="1" applyFont="1" applyFill="1" applyBorder="1" applyAlignment="1">
      <alignment horizontal="right" wrapText="1"/>
    </xf>
    <xf numFmtId="165" fontId="8" fillId="9" borderId="18" xfId="0" applyNumberFormat="1" applyFont="1" applyFill="1" applyBorder="1" applyAlignment="1">
      <alignment horizontal="right" wrapText="1"/>
    </xf>
    <xf numFmtId="3" fontId="8" fillId="0" borderId="18" xfId="0" applyNumberFormat="1" applyFont="1" applyBorder="1" applyAlignment="1">
      <alignment horizontal="right" wrapText="1"/>
    </xf>
    <xf numFmtId="3" fontId="12" fillId="0" borderId="18" xfId="0" applyNumberFormat="1" applyFont="1" applyBorder="1" applyAlignment="1">
      <alignment horizontal="right" wrapText="1"/>
    </xf>
    <xf numFmtId="3" fontId="12" fillId="0" borderId="18" xfId="0" applyNumberFormat="1" applyFont="1" applyFill="1" applyBorder="1" applyAlignment="1">
      <alignment horizontal="right" wrapText="1"/>
    </xf>
    <xf numFmtId="3" fontId="12" fillId="0" borderId="26" xfId="0" applyNumberFormat="1" applyFont="1" applyFill="1" applyBorder="1" applyAlignment="1">
      <alignment horizontal="right" wrapText="1"/>
    </xf>
    <xf numFmtId="0" fontId="13" fillId="9" borderId="26" xfId="0" applyFont="1" applyFill="1" applyBorder="1" applyAlignment="1">
      <alignment horizontal="right" wrapText="1"/>
    </xf>
    <xf numFmtId="3" fontId="13" fillId="4" borderId="18" xfId="0" applyNumberFormat="1" applyFont="1" applyFill="1" applyBorder="1" applyAlignment="1">
      <alignment horizontal="right" wrapText="1"/>
    </xf>
    <xf numFmtId="171" fontId="12" fillId="10" borderId="18" xfId="0" applyNumberFormat="1" applyFont="1" applyFill="1" applyBorder="1" applyAlignment="1">
      <alignment horizontal="right" wrapText="1"/>
    </xf>
    <xf numFmtId="3" fontId="10" fillId="4" borderId="18" xfId="0" applyNumberFormat="1" applyFont="1" applyFill="1" applyBorder="1" applyAlignment="1">
      <alignment horizontal="right" wrapText="1"/>
    </xf>
    <xf numFmtId="165" fontId="8" fillId="4" borderId="18" xfId="0" applyNumberFormat="1" applyFont="1" applyFill="1" applyBorder="1" applyAlignment="1">
      <alignment horizontal="right" wrapText="1"/>
    </xf>
    <xf numFmtId="0" fontId="7" fillId="11" borderId="0" xfId="0" applyFont="1" applyFill="1" applyAlignment="1">
      <alignment horizontal="right" vertical="center"/>
    </xf>
    <xf numFmtId="165" fontId="9" fillId="4" borderId="0" xfId="0" applyNumberFormat="1" applyFont="1" applyFill="1" applyAlignment="1">
      <alignment horizontal="right" vertical="center"/>
    </xf>
    <xf numFmtId="0" fontId="7" fillId="11" borderId="0" xfId="0" applyFont="1" applyFill="1" applyAlignment="1">
      <alignment vertical="center"/>
    </xf>
    <xf numFmtId="0" fontId="7" fillId="9" borderId="0" xfId="0" applyFont="1" applyFill="1" applyAlignment="1">
      <alignment vertical="center"/>
    </xf>
    <xf numFmtId="168" fontId="8" fillId="0" borderId="0" xfId="8" applyNumberFormat="1" applyFont="1" applyAlignment="1">
      <alignment vertical="center"/>
    </xf>
    <xf numFmtId="3" fontId="7" fillId="0" borderId="0" xfId="0" applyNumberFormat="1" applyFont="1" applyAlignment="1">
      <alignment vertical="center" wrapText="1"/>
    </xf>
    <xf numFmtId="168" fontId="8" fillId="0" borderId="0" xfId="8" applyNumberFormat="1" applyFont="1" applyFill="1" applyAlignment="1">
      <alignment vertical="center"/>
    </xf>
    <xf numFmtId="170" fontId="7" fillId="0" borderId="0" xfId="0" applyNumberFormat="1" applyFont="1" applyAlignment="1">
      <alignment vertical="center" wrapText="1"/>
    </xf>
    <xf numFmtId="173" fontId="7" fillId="0" borderId="0" xfId="0" applyNumberFormat="1" applyFont="1" applyAlignment="1">
      <alignment vertical="center" wrapText="1"/>
    </xf>
    <xf numFmtId="169" fontId="7" fillId="0" borderId="0" xfId="8" applyNumberFormat="1" applyFont="1" applyFill="1" applyAlignment="1">
      <alignment vertical="center"/>
    </xf>
    <xf numFmtId="170" fontId="7" fillId="0" borderId="0" xfId="0" applyNumberFormat="1" applyFont="1" applyAlignment="1">
      <alignment horizontal="right" vertical="center" wrapText="1"/>
    </xf>
    <xf numFmtId="169" fontId="8" fillId="0" borderId="0" xfId="8" applyNumberFormat="1" applyFont="1" applyFill="1" applyAlignment="1">
      <alignment vertical="center"/>
    </xf>
    <xf numFmtId="0" fontId="19" fillId="0" borderId="0" xfId="0" applyFont="1" applyAlignment="1">
      <alignment horizontal="left" vertical="center" indent="1"/>
    </xf>
    <xf numFmtId="0" fontId="19" fillId="0" borderId="0" xfId="0" applyFont="1" applyAlignment="1">
      <alignment horizontal="left" indent="1"/>
    </xf>
    <xf numFmtId="0" fontId="19" fillId="0" borderId="0" xfId="0" applyFont="1" applyAlignment="1">
      <alignment horizontal="left" wrapText="1" indent="1"/>
    </xf>
    <xf numFmtId="0" fontId="80" fillId="0" borderId="0" xfId="0" applyFont="1" applyFill="1" applyBorder="1" applyAlignment="1">
      <alignment horizontal="left" vertical="center" wrapText="1" indent="1"/>
    </xf>
    <xf numFmtId="0" fontId="81" fillId="0" borderId="0" xfId="0" applyFont="1" applyBorder="1" applyAlignment="1">
      <alignment horizontal="left" vertical="center" wrapText="1" indent="1"/>
    </xf>
    <xf numFmtId="0" fontId="15" fillId="0" borderId="0" xfId="0" applyFont="1" applyAlignment="1">
      <alignment vertical="center" wrapText="1"/>
    </xf>
    <xf numFmtId="15" fontId="6" fillId="3" borderId="0" xfId="0" applyNumberFormat="1" applyFont="1" applyFill="1" applyAlignment="1">
      <alignment horizontal="right" wrapText="1"/>
    </xf>
    <xf numFmtId="0" fontId="8" fillId="0" borderId="0" xfId="0" applyFont="1" applyFill="1" applyAlignment="1">
      <alignment wrapText="1"/>
    </xf>
    <xf numFmtId="4" fontId="0" fillId="0" borderId="0" xfId="0" applyNumberFormat="1"/>
    <xf numFmtId="4" fontId="7" fillId="0" borderId="0" xfId="0" applyNumberFormat="1" applyFont="1"/>
    <xf numFmtId="3" fontId="7" fillId="0" borderId="0" xfId="0" applyNumberFormat="1" applyFont="1" applyFill="1" applyAlignment="1">
      <alignment horizontal="right"/>
    </xf>
    <xf numFmtId="167" fontId="7" fillId="0" borderId="0" xfId="8" applyFont="1"/>
    <xf numFmtId="168" fontId="7" fillId="0" borderId="0" xfId="8" applyNumberFormat="1" applyFont="1"/>
    <xf numFmtId="167" fontId="9" fillId="4" borderId="0" xfId="8" applyFont="1" applyFill="1" applyBorder="1"/>
    <xf numFmtId="165" fontId="9" fillId="0" borderId="0" xfId="0" applyNumberFormat="1" applyFont="1" applyAlignment="1">
      <alignment horizontal="right" vertical="center"/>
    </xf>
    <xf numFmtId="9" fontId="7" fillId="0" borderId="0" xfId="18" applyFont="1" applyAlignment="1">
      <alignment vertical="center"/>
    </xf>
    <xf numFmtId="9" fontId="9" fillId="4" borderId="0" xfId="18" applyFont="1" applyFill="1" applyAlignment="1">
      <alignment vertical="center"/>
    </xf>
    <xf numFmtId="3" fontId="8" fillId="4" borderId="18" xfId="0" applyNumberFormat="1" applyFont="1" applyFill="1" applyBorder="1" applyAlignment="1">
      <alignment horizontal="right" vertical="center" wrapText="1"/>
    </xf>
    <xf numFmtId="3" fontId="8" fillId="4" borderId="53" xfId="0" applyNumberFormat="1" applyFont="1" applyFill="1" applyBorder="1" applyAlignment="1">
      <alignment horizontal="right" vertical="center" wrapText="1"/>
    </xf>
    <xf numFmtId="3" fontId="8" fillId="0" borderId="18" xfId="0" applyNumberFormat="1" applyFont="1" applyBorder="1" applyAlignment="1">
      <alignment horizontal="right" vertical="center" wrapText="1"/>
    </xf>
    <xf numFmtId="3" fontId="12" fillId="0" borderId="18" xfId="0" applyNumberFormat="1" applyFont="1" applyBorder="1" applyAlignment="1">
      <alignment horizontal="right" vertical="center" wrapText="1"/>
    </xf>
    <xf numFmtId="3" fontId="8" fillId="0"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3" fillId="4" borderId="18" xfId="0" applyNumberFormat="1" applyFont="1" applyFill="1" applyBorder="1" applyAlignment="1">
      <alignment horizontal="right" vertical="center" wrapText="1"/>
    </xf>
    <xf numFmtId="4" fontId="7" fillId="0" borderId="0" xfId="0" applyNumberFormat="1" applyFont="1" applyFill="1"/>
    <xf numFmtId="0" fontId="7" fillId="0" borderId="0" xfId="0" applyFont="1" applyAlignment="1">
      <alignment horizontal="left" vertical="center" wrapText="1"/>
    </xf>
    <xf numFmtId="0" fontId="7" fillId="0" borderId="0" xfId="0" applyFont="1" applyAlignment="1">
      <alignment horizontal="left" wrapText="1"/>
    </xf>
    <xf numFmtId="0" fontId="8" fillId="0" borderId="14" xfId="11" applyFont="1" applyFill="1" applyBorder="1" applyAlignment="1">
      <alignment horizontal="center" vertical="center"/>
    </xf>
    <xf numFmtId="0" fontId="8" fillId="0" borderId="15" xfId="11" applyFont="1" applyFill="1" applyBorder="1" applyAlignment="1">
      <alignment horizontal="center" vertical="center"/>
    </xf>
    <xf numFmtId="0" fontId="8" fillId="0" borderId="16" xfId="11" applyFont="1" applyFill="1" applyBorder="1" applyAlignment="1">
      <alignment horizontal="center" vertical="center"/>
    </xf>
    <xf numFmtId="0" fontId="8" fillId="0" borderId="17" xfId="11" applyFont="1" applyFill="1" applyBorder="1" applyAlignment="1">
      <alignment horizontal="center" vertical="center"/>
    </xf>
    <xf numFmtId="0" fontId="9" fillId="4" borderId="0" xfId="0" applyFont="1" applyFill="1" applyAlignment="1">
      <alignment horizontal="center" vertical="center"/>
    </xf>
    <xf numFmtId="0" fontId="24" fillId="0" borderId="0" xfId="0" applyFont="1" applyFill="1" applyAlignment="1">
      <alignment horizontal="left" vertical="center" wrapText="1"/>
    </xf>
    <xf numFmtId="15" fontId="6" fillId="3" borderId="0" xfId="0" quotePrefix="1" applyNumberFormat="1" applyFont="1" applyFill="1" applyAlignment="1">
      <alignment horizontal="right" wrapText="1"/>
    </xf>
    <xf numFmtId="0" fontId="6" fillId="3" borderId="0" xfId="0" applyFont="1" applyFill="1" applyAlignment="1">
      <alignment horizontal="right" wrapText="1"/>
    </xf>
    <xf numFmtId="0" fontId="8" fillId="4" borderId="0" xfId="0" applyFont="1" applyFill="1" applyAlignment="1">
      <alignment horizontal="center" vertical="center"/>
    </xf>
    <xf numFmtId="0" fontId="9" fillId="4" borderId="0" xfId="0" applyFont="1" applyFill="1" applyAlignment="1">
      <alignment horizontal="center"/>
    </xf>
    <xf numFmtId="0" fontId="8" fillId="6" borderId="28" xfId="11" applyFont="1" applyFill="1" applyBorder="1" applyAlignment="1">
      <alignment horizontal="center" vertical="center"/>
    </xf>
    <xf numFmtId="0" fontId="8" fillId="6" borderId="29" xfId="11" applyFont="1" applyFill="1" applyBorder="1" applyAlignment="1">
      <alignment horizontal="center" vertical="center"/>
    </xf>
    <xf numFmtId="0" fontId="8" fillId="6" borderId="30" xfId="11" applyFont="1" applyFill="1" applyBorder="1" applyAlignment="1">
      <alignment horizontal="center" vertical="center"/>
    </xf>
    <xf numFmtId="0" fontId="8" fillId="6" borderId="31" xfId="11"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3" xfId="0" applyFont="1" applyFill="1" applyBorder="1" applyAlignment="1">
      <alignment horizontal="center"/>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xf>
    <xf numFmtId="0" fontId="6" fillId="3" borderId="5" xfId="0" applyFont="1" applyFill="1" applyBorder="1" applyAlignment="1">
      <alignment horizontal="center"/>
    </xf>
    <xf numFmtId="0" fontId="6" fillId="3" borderId="11" xfId="0" applyFont="1" applyFill="1" applyBorder="1" applyAlignment="1">
      <alignment horizontal="center"/>
    </xf>
    <xf numFmtId="0" fontId="6" fillId="3" borderId="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9" xfId="0" applyFont="1" applyFill="1" applyBorder="1" applyAlignment="1">
      <alignment horizontal="center" vertical="center"/>
    </xf>
    <xf numFmtId="49" fontId="6" fillId="3" borderId="10"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49" fontId="6" fillId="3" borderId="27" xfId="0" applyNumberFormat="1" applyFont="1" applyFill="1" applyBorder="1" applyAlignment="1">
      <alignment horizontal="center" vertical="center" wrapText="1"/>
    </xf>
    <xf numFmtId="0" fontId="6" fillId="3" borderId="0" xfId="0" applyFont="1" applyFill="1" applyBorder="1" applyAlignment="1">
      <alignment horizontal="left" wrapText="1"/>
    </xf>
    <xf numFmtId="0" fontId="6" fillId="3" borderId="1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Alignment="1">
      <alignment horizont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165" fontId="9" fillId="4" borderId="0" xfId="0" applyNumberFormat="1" applyFont="1" applyFill="1" applyAlignment="1">
      <alignment horizontal="center" vertical="center"/>
    </xf>
    <xf numFmtId="0" fontId="24" fillId="0" borderId="0" xfId="0" applyFont="1" applyFill="1" applyAlignment="1">
      <alignment horizontal="left" wrapText="1"/>
    </xf>
    <xf numFmtId="165" fontId="7" fillId="0" borderId="0" xfId="0" applyNumberFormat="1" applyFont="1" applyAlignment="1">
      <alignment horizontal="center" vertical="center"/>
    </xf>
  </cellXfs>
  <cellStyles count="246">
    <cellStyle name="%" xfId="26" xr:uid="{7A9B4C03-8BC9-44E2-94E8-E18C71189100}"/>
    <cellStyle name="=C:\WINNT35\SYSTEM32\COMMAND.COM" xfId="9" xr:uid="{47BC63BE-5A57-4B97-9FC5-70BD26FA5DB3}"/>
    <cellStyle name="20% - 1. jelölőszín" xfId="27" xr:uid="{CFDB06D5-A81E-42CF-9A68-F28E8B37216A}"/>
    <cellStyle name="20% - 1. jelölőszín 2" xfId="28" xr:uid="{8208CBF6-DEA1-4711-B20C-B25A2B61CB3A}"/>
    <cellStyle name="20% - 1. jelölőszín_20130128_ITS on reporting_Annex I_CA" xfId="29" xr:uid="{23DB22C6-94DD-46BA-8EEE-5EC5CC95DF80}"/>
    <cellStyle name="20% - 2. jelölőszín" xfId="30" xr:uid="{2D5DEA60-DD7E-4F42-8F04-8DA58A9F6C4B}"/>
    <cellStyle name="20% - 2. jelölőszín 2" xfId="31" xr:uid="{A8AC9CB0-EC6D-4AC8-9359-EBB1EB8FC01D}"/>
    <cellStyle name="20% - 2. jelölőszín_20130128_ITS on reporting_Annex I_CA" xfId="32" xr:uid="{981D9545-F1BF-47A9-84B0-9BE69A9766F3}"/>
    <cellStyle name="20% - 3. jelölőszín" xfId="33" xr:uid="{60E59943-03D0-44AA-B8AC-E73244C98D50}"/>
    <cellStyle name="20% - 3. jelölőszín 2" xfId="34" xr:uid="{1B51949D-FC79-434D-9892-2C6CCC8F0F51}"/>
    <cellStyle name="20% - 3. jelölőszín_20130128_ITS on reporting_Annex I_CA" xfId="35" xr:uid="{17B69E30-1066-4F8C-9D1A-C39253B5A916}"/>
    <cellStyle name="20% - 4. jelölőszín" xfId="36" xr:uid="{7AF67100-871C-464F-8A6F-C0C784626CE5}"/>
    <cellStyle name="20% - 4. jelölőszín 2" xfId="37" xr:uid="{82E14C26-EA45-4B89-A906-57E27B2B6216}"/>
    <cellStyle name="20% - 4. jelölőszín_20130128_ITS on reporting_Annex I_CA" xfId="38" xr:uid="{2E10D2F7-5BD4-4EAC-8797-79693B759CDC}"/>
    <cellStyle name="20% - 5. jelölőszín" xfId="39" xr:uid="{B449594A-332C-4A10-A1E0-E6D8F9B95A07}"/>
    <cellStyle name="20% - 5. jelölőszín 2" xfId="40" xr:uid="{F18C5452-F23A-4A92-8EEC-6B62A2D51F7D}"/>
    <cellStyle name="20% - 5. jelölőszín_20130128_ITS on reporting_Annex I_CA" xfId="41" xr:uid="{69FCDE3B-A3BB-4AB7-9A93-2B0E0E072E20}"/>
    <cellStyle name="20% - 6. jelölőszín" xfId="42" xr:uid="{4B09FA87-2A02-47C3-B5A9-872E5C663690}"/>
    <cellStyle name="20% - 6. jelölőszín 2" xfId="43" xr:uid="{384E4E15-F9D2-4DE1-9537-BC6164A9E00D}"/>
    <cellStyle name="20% - 6. jelölőszín_20130128_ITS on reporting_Annex I_CA" xfId="44" xr:uid="{B9BE50EE-3E90-4478-BCD0-E2428033FBE9}"/>
    <cellStyle name="20% - Accent1 2" xfId="45" xr:uid="{1EC64C25-E9BB-48D1-9DA2-B6174CE4994E}"/>
    <cellStyle name="20% - Accent2 2" xfId="46" xr:uid="{AFD590FA-B2AF-40F3-99F3-5DDCE3EB995D}"/>
    <cellStyle name="20% - Accent3 2" xfId="47" xr:uid="{E83BCD94-91F1-42CA-AF97-76487DB243F6}"/>
    <cellStyle name="20% - Accent4 2" xfId="48" xr:uid="{A5D889AB-43B3-4885-AC03-4DF34BB5CC4D}"/>
    <cellStyle name="20% - Accent5 2" xfId="49" xr:uid="{7E2A9276-878F-438D-A009-4FD54CA02284}"/>
    <cellStyle name="20% - Accent6 2" xfId="50" xr:uid="{8D9CF57A-3272-4940-9649-1AB7763FA9B8}"/>
    <cellStyle name="20% - Énfasis1" xfId="51" xr:uid="{84E08F89-529D-4423-A2D9-92E1B829C214}"/>
    <cellStyle name="20% - Énfasis2" xfId="52" xr:uid="{3473E44E-B229-46EF-8561-1D4BFAD28CFA}"/>
    <cellStyle name="20% - Énfasis3" xfId="53" xr:uid="{9E8B1036-2C59-412D-9350-5CF6E82BA1E6}"/>
    <cellStyle name="20% - Énfasis4" xfId="54" xr:uid="{3D31B4AC-D258-423F-9875-DF64D3EE5EB3}"/>
    <cellStyle name="20% - Énfasis5" xfId="55" xr:uid="{1CD0BEC5-45BC-42F0-A6BC-39022993C70D}"/>
    <cellStyle name="20% - Énfasis6" xfId="56" xr:uid="{C224C476-AF6C-4491-B817-1F118DD6FAF3}"/>
    <cellStyle name="40% - 1. jelölőszín" xfId="57" xr:uid="{B4199A27-36E5-4D03-AF5E-D48860F28B15}"/>
    <cellStyle name="40% - 1. jelölőszín 2" xfId="58" xr:uid="{C724F02A-64A2-4F27-A98C-7C62588B72A7}"/>
    <cellStyle name="40% - 1. jelölőszín_20130128_ITS on reporting_Annex I_CA" xfId="59" xr:uid="{8D7D3F01-30CC-4615-A0BE-0CBA8F010A95}"/>
    <cellStyle name="40% - 2. jelölőszín" xfId="60" xr:uid="{69F88C0F-F791-4D1E-A705-2B0948CC339B}"/>
    <cellStyle name="40% - 2. jelölőszín 2" xfId="61" xr:uid="{B18429BD-3662-4864-BF90-D562A914871B}"/>
    <cellStyle name="40% - 2. jelölőszín_20130128_ITS on reporting_Annex I_CA" xfId="62" xr:uid="{178715B8-474B-4EBF-AE19-51F4B3D760F9}"/>
    <cellStyle name="40% - 3. jelölőszín" xfId="63" xr:uid="{1790B127-F6CA-49A0-AB7A-B9442B8DD974}"/>
    <cellStyle name="40% - 3. jelölőszín 2" xfId="64" xr:uid="{C6A30B23-3485-4A49-949E-56D1DB537FA1}"/>
    <cellStyle name="40% - 3. jelölőszín_20130128_ITS on reporting_Annex I_CA" xfId="65" xr:uid="{61DEC2B3-FF81-4F24-99A9-563CB12FC85E}"/>
    <cellStyle name="40% - 4. jelölőszín" xfId="66" xr:uid="{15AD4E17-D9F0-41F3-AB05-0940549FB46F}"/>
    <cellStyle name="40% - 4. jelölőszín 2" xfId="67" xr:uid="{470944FD-9D81-4834-8B1F-E033783F5691}"/>
    <cellStyle name="40% - 4. jelölőszín_20130128_ITS on reporting_Annex I_CA" xfId="68" xr:uid="{2FC8D519-3739-45B1-9A12-5B69367F9764}"/>
    <cellStyle name="40% - 5. jelölőszín" xfId="69" xr:uid="{39094572-ABE1-44E5-94B5-B5ACC8FCE971}"/>
    <cellStyle name="40% - 5. jelölőszín 2" xfId="70" xr:uid="{E425B200-C02B-4676-AC58-0C78C83205DB}"/>
    <cellStyle name="40% - 5. jelölőszín_20130128_ITS on reporting_Annex I_CA" xfId="71" xr:uid="{B575A057-0C3A-44B2-A952-DAA6DA6764A0}"/>
    <cellStyle name="40% - 6. jelölőszín" xfId="72" xr:uid="{06641913-C51A-4D10-8C38-B374921D1220}"/>
    <cellStyle name="40% - 6. jelölőszín 2" xfId="73" xr:uid="{AE512BE0-CCD7-40DA-A667-4BDB116FEDEA}"/>
    <cellStyle name="40% - 6. jelölőszín_20130128_ITS on reporting_Annex I_CA" xfId="74" xr:uid="{B5CB1818-5622-4982-91E0-3A2C81F5CFC7}"/>
    <cellStyle name="40% - Accent1 2" xfId="75" xr:uid="{B6479838-F67F-4C72-AA2A-EFC427F54F12}"/>
    <cellStyle name="40% - Accent2 2" xfId="76" xr:uid="{C821B7F0-31FA-4D90-9454-1C34EBC7DAAD}"/>
    <cellStyle name="40% - Accent3 2" xfId="77" xr:uid="{75A6C81A-0B16-404B-96F5-0BED0DB30F09}"/>
    <cellStyle name="40% - Accent4 2" xfId="78" xr:uid="{BE78262A-87CF-4825-B741-F1CA5C67F278}"/>
    <cellStyle name="40% - Accent5 2" xfId="79" xr:uid="{F870D5F1-1C48-49B7-97C7-62F220B4254C}"/>
    <cellStyle name="40% - Accent6 2" xfId="80" xr:uid="{872BDEE9-BB80-4D48-9786-9F6F19CDC48B}"/>
    <cellStyle name="40% - Énfasis1" xfId="81" xr:uid="{1CDD486B-CE96-4F91-B88F-182A45211854}"/>
    <cellStyle name="40% - Énfasis2" xfId="82" xr:uid="{A98E1565-4453-4660-8AAE-BA34684AB557}"/>
    <cellStyle name="40% - Énfasis3" xfId="83" xr:uid="{E8D0FEB7-CE5C-4CB4-804D-C1D083A61E52}"/>
    <cellStyle name="40% - Énfasis4" xfId="84" xr:uid="{B1A313E8-DCFB-48A2-AB09-D051CA455DDF}"/>
    <cellStyle name="40% - Énfasis5" xfId="85" xr:uid="{8B7D3E6C-82EC-45EF-9A1B-F6F131AD2F06}"/>
    <cellStyle name="40% - Énfasis6" xfId="86" xr:uid="{E775DC6C-F4EA-415C-BB48-2A0C69181325}"/>
    <cellStyle name="60% - 1. jelölőszín" xfId="87" xr:uid="{49C6152C-624A-40FD-A5F3-8395974CA4E0}"/>
    <cellStyle name="60% - 2. jelölőszín" xfId="88" xr:uid="{2E41C737-AA30-4F13-960F-27588FFD0146}"/>
    <cellStyle name="60% - 3. jelölőszín" xfId="89" xr:uid="{AE85B985-6477-4EB2-9548-5751CB602AD9}"/>
    <cellStyle name="60% - 4. jelölőszín" xfId="90" xr:uid="{84CC0D12-42F2-45A1-8804-D8A929EC716A}"/>
    <cellStyle name="60% - 5. jelölőszín" xfId="91" xr:uid="{B45B7BD1-A37F-4F00-93F1-1D4849558E03}"/>
    <cellStyle name="60% - 6. jelölőszín" xfId="92" xr:uid="{3242E1F2-A83B-4074-90EB-816EF0E02C4E}"/>
    <cellStyle name="60% - Accent1 2" xfId="93" xr:uid="{A5F59E7D-DC05-45C9-AC7A-523D594B3F64}"/>
    <cellStyle name="60% - Accent2 2" xfId="94" xr:uid="{A424698E-620B-4C92-82BE-68080FDC3C02}"/>
    <cellStyle name="60% - Accent3 2" xfId="95" xr:uid="{E3336ACE-94F9-441A-8794-35EAB6A46468}"/>
    <cellStyle name="60% - Accent4 2" xfId="96" xr:uid="{7A3BA72C-72F8-4F91-8B4F-6EF8B0DCAB7F}"/>
    <cellStyle name="60% - Accent5 2" xfId="97" xr:uid="{5D14D8CD-E5C9-43D9-9B17-58FEC60F977A}"/>
    <cellStyle name="60% - Accent6 2" xfId="98" xr:uid="{D1B936A3-8D59-4B74-A296-762AC46A9579}"/>
    <cellStyle name="60% - Énfasis1" xfId="99" xr:uid="{FB2B9EBA-6C4E-463A-B64C-D2DBD73F27C0}"/>
    <cellStyle name="60% - Énfasis2" xfId="100" xr:uid="{435C1ABC-3C55-4E0D-8D72-CCFE08CE881C}"/>
    <cellStyle name="60% - Énfasis3" xfId="101" xr:uid="{35D888BE-804B-441A-A446-BE1D236E973D}"/>
    <cellStyle name="60% - Énfasis4" xfId="102" xr:uid="{C550C410-C8E1-4955-A821-D7B96A559349}"/>
    <cellStyle name="60% - Énfasis5" xfId="103" xr:uid="{18BDDB1D-D7D0-4404-AA25-4899E52D3A3A}"/>
    <cellStyle name="60% - Énfasis6" xfId="104" xr:uid="{D2CB45CF-1ADD-4A67-B27D-3E571C628DC2}"/>
    <cellStyle name="Accent1 2" xfId="105" xr:uid="{63D851B8-253F-49EE-AD11-A5754DA1AE96}"/>
    <cellStyle name="Accent2 2" xfId="106" xr:uid="{43156F46-F9EC-4A11-AC0D-CAE7DEBBCA88}"/>
    <cellStyle name="Accent3 2" xfId="107" xr:uid="{CA6DD698-7682-4AC3-810C-E3117900C225}"/>
    <cellStyle name="Accent4 2" xfId="108" xr:uid="{51B8B540-C979-4896-9FFD-ED0BF801BBB4}"/>
    <cellStyle name="Accent5 2" xfId="109" xr:uid="{0CF8A7D4-1A7A-436B-A15E-5A883FD0D481}"/>
    <cellStyle name="Accent6 2" xfId="110" xr:uid="{1BCA47D5-A6B3-4A24-A445-6B8E5A44ACE6}"/>
    <cellStyle name="AnnotationCells" xfId="111" xr:uid="{C8028E80-5538-420F-9172-F56FACFDCCC4}"/>
    <cellStyle name="Bad 2" xfId="112" xr:uid="{60B8EC26-0218-4142-B52B-45D82F4629EC}"/>
    <cellStyle name="Bevitel" xfId="113" xr:uid="{168C1714-E027-4D73-8CD2-9A4C08E9940A}"/>
    <cellStyle name="Buena" xfId="114" xr:uid="{3F6DA54F-5E6B-4D38-9C86-2B5A93765410}"/>
    <cellStyle name="Calculation 2" xfId="115" xr:uid="{D3759C05-1E77-4C53-8AC7-8C2427BC1061}"/>
    <cellStyle name="Cálculo" xfId="116" xr:uid="{EFAD1B91-556A-4F15-9E2C-38895565DB2C}"/>
    <cellStyle name="Celda de comprobación" xfId="117" xr:uid="{3F46F46E-8CEA-4D59-8B80-8ABCA151F65E}"/>
    <cellStyle name="Celda vinculada" xfId="118" xr:uid="{D9AFF094-6A2B-43F0-A74D-6B7631CFCDFE}"/>
    <cellStyle name="Check Cell 2" xfId="119" xr:uid="{E52D4065-F5BE-42B2-899C-F731FFB5359D}"/>
    <cellStyle name="Cím" xfId="120" xr:uid="{D37C72C6-488C-4D33-B3E5-C3FB879F57F7}"/>
    <cellStyle name="Címsor 1" xfId="121" xr:uid="{278B448B-C406-4441-B44F-096917499CBF}"/>
    <cellStyle name="Címsor 2" xfId="122" xr:uid="{00E8F641-D2A5-468B-B011-A1088E388DA1}"/>
    <cellStyle name="Címsor 3" xfId="123" xr:uid="{6D67F140-5EAA-4D51-BBF8-B944B5196BE2}"/>
    <cellStyle name="Címsor 4" xfId="124" xr:uid="{F9A24BF8-7B62-4CD0-877F-E6448E28BB0B}"/>
    <cellStyle name="Comma" xfId="8" builtinId="3"/>
    <cellStyle name="Comma 10" xfId="14" xr:uid="{00000000-0005-0000-0000-000001000000}"/>
    <cellStyle name="Comma 2" xfId="15" xr:uid="{00000000-0005-0000-0000-000002000000}"/>
    <cellStyle name="Comma 2 54" xfId="16" xr:uid="{00000000-0005-0000-0000-000003000000}"/>
    <cellStyle name="Comma 2_5" xfId="125" xr:uid="{9A09C668-8A45-4A0D-ABAF-ABAD3B8AE191}"/>
    <cellStyle name="DataCells" xfId="126" xr:uid="{0B6F5F62-8940-4AEB-8759-225CCD7B090E}"/>
    <cellStyle name="Ellenőrzőcella" xfId="127" xr:uid="{81D26741-3E7B-4374-B242-F8592DCCE829}"/>
    <cellStyle name="Encabezado 4" xfId="128" xr:uid="{2AD6FAA1-AA4E-4A6E-84CD-E4BED1D331C2}"/>
    <cellStyle name="Énfasis1" xfId="129" xr:uid="{744DCC2F-8E48-4B6A-8D73-645031783002}"/>
    <cellStyle name="Énfasis2" xfId="130" xr:uid="{D9115604-F5D7-45A8-9D18-61FA3279EE64}"/>
    <cellStyle name="Énfasis3" xfId="131" xr:uid="{07056A3B-4F20-4436-87EF-47628E2F6237}"/>
    <cellStyle name="Énfasis4" xfId="132" xr:uid="{3CF11A73-DBDF-4C6D-8DB1-8CBA1E07B677}"/>
    <cellStyle name="Énfasis5" xfId="133" xr:uid="{0F7B4A16-BF4A-498F-8E2F-ECD40CC38830}"/>
    <cellStyle name="Énfasis6" xfId="134" xr:uid="{5CEC89D3-E0DE-4A8D-8F7F-2BB8C71BFE78}"/>
    <cellStyle name="Entrada" xfId="135" xr:uid="{9809B38F-27C2-47EE-A8A0-E9FFA6B70723}"/>
    <cellStyle name="Explanatory Text 2" xfId="136" xr:uid="{8E183ED6-D237-4401-BCCF-CC9C5C340F91}"/>
    <cellStyle name="Figyelmeztetés" xfId="137" xr:uid="{F909C216-1511-4502-AF4E-10F61FEB5914}"/>
    <cellStyle name="Good 2" xfId="138" xr:uid="{444564D3-DF4C-43E6-BEF3-858813CF7FB8}"/>
    <cellStyle name="greyed" xfId="22" xr:uid="{00000000-0005-0000-0000-000001000000}"/>
    <cellStyle name="Heading 1 2" xfId="19" xr:uid="{00000000-0005-0000-0000-000002000000}"/>
    <cellStyle name="Heading 2 2" xfId="20" xr:uid="{00000000-0005-0000-0000-000003000000}"/>
    <cellStyle name="Heading 3 2" xfId="139" xr:uid="{EECAB504-FA06-4091-8705-D2BB0B4CDDE2}"/>
    <cellStyle name="Heading 4 2" xfId="140" xr:uid="{5D0E686A-4792-4802-AA59-5FB01CA5B221}"/>
    <cellStyle name="HeadingTable" xfId="21" xr:uid="{00000000-0005-0000-0000-000004000000}"/>
    <cellStyle name="highlightExposure" xfId="141" xr:uid="{11F510A3-D885-44F9-9FA9-A1244105CF3C}"/>
    <cellStyle name="highlightText" xfId="142" xr:uid="{50C052A0-FF6F-4DBB-A5AA-1591FD01D295}"/>
    <cellStyle name="Hipervínculo 2" xfId="143" xr:uid="{FE57D1D6-EE8E-4650-926F-FBBB43266EF1}"/>
    <cellStyle name="Hivatkozott cella" xfId="144" xr:uid="{FD37E554-6A6A-4F5F-B73D-A865FAA9F696}"/>
    <cellStyle name="Hyperlink" xfId="11" builtinId="8"/>
    <cellStyle name="Hyperlink 2" xfId="13" xr:uid="{00000000-0005-0000-0000-000005000000}"/>
    <cellStyle name="Hyperlink 3" xfId="145" xr:uid="{29463B16-7ECB-4868-BA95-D825BFB98521}"/>
    <cellStyle name="Hyperlink 3 2" xfId="146" xr:uid="{BE9445BE-AA50-44B4-B9E3-A67C4CEB6C51}"/>
    <cellStyle name="Incorrecto" xfId="147" xr:uid="{CF738401-D085-48B1-A4B3-16EDDCE79C5B}"/>
    <cellStyle name="Input 2" xfId="148" xr:uid="{CA15DF89-DFEA-4014-8592-F4D42C8907C3}"/>
    <cellStyle name="inputExposure" xfId="149" xr:uid="{6D335BCE-9D14-4B82-89B3-02A2DE772361}"/>
    <cellStyle name="Jegyzet" xfId="150" xr:uid="{8004BBD0-387C-40C6-9D15-D1071451BFAA}"/>
    <cellStyle name="Jelölőszín (1)" xfId="151" xr:uid="{6497411C-B697-4EFD-8F04-936934B4FA44}"/>
    <cellStyle name="Jelölőszín (2)" xfId="152" xr:uid="{8578DEA9-7F74-42B7-8C74-EB015BE99FCF}"/>
    <cellStyle name="Jelölőszín (3)" xfId="153" xr:uid="{0C2198E3-2C58-452D-B30F-54CDFBF72C5C}"/>
    <cellStyle name="Jelölőszín (4)" xfId="154" xr:uid="{01A2061F-67B1-45F8-9FC1-28DEB61EE274}"/>
    <cellStyle name="Jelölőszín (5)" xfId="155" xr:uid="{0052F6B7-5A7E-48DB-92F3-20F3203ACC10}"/>
    <cellStyle name="Jelölőszín (6)" xfId="156" xr:uid="{6360959A-0BCC-4F37-9110-3469B83BAE3D}"/>
    <cellStyle name="Jó" xfId="157" xr:uid="{F746642D-0559-4111-BB99-3F3B385004C1}"/>
    <cellStyle name="Kimenet" xfId="158" xr:uid="{2D6752EE-9137-455F-A302-7E2E7F511C68}"/>
    <cellStyle name="Komma 2" xfId="6" xr:uid="{571BFB7B-E9CD-4626-A91F-501DBDE73B44}"/>
    <cellStyle name="Lien hypertexte 2" xfId="159" xr:uid="{07BA1705-FD19-42C8-B217-F6C003D0E043}"/>
    <cellStyle name="Lien hypertexte 3" xfId="160" xr:uid="{C2C793CD-265A-45F1-82A6-D2C03B4E54B2}"/>
    <cellStyle name="Link 2" xfId="12" xr:uid="{00000000-0005-0000-0000-00003E000000}"/>
    <cellStyle name="Linked Cell 2" xfId="161" xr:uid="{41AD04F1-58D3-477A-B8F8-92956387C935}"/>
    <cellStyle name="Magyarázó szöveg" xfId="162" xr:uid="{876D8072-6ED6-435A-9C3F-F4404DDC4A21}"/>
    <cellStyle name="Millares 2" xfId="163" xr:uid="{FC40DFE0-2F63-428F-82F6-5C1C229D5D71}"/>
    <cellStyle name="Millares 2 2" xfId="164" xr:uid="{9A821A1B-CDA8-483E-8910-BAC6A2E15A16}"/>
    <cellStyle name="Millares 3" xfId="165" xr:uid="{9D7C1CE4-6253-41FD-BBA5-73949ECB0E3F}"/>
    <cellStyle name="Millares 3 2" xfId="166" xr:uid="{4BF1AD61-12C7-4323-90A4-3DF042D8FF4A}"/>
    <cellStyle name="Navadno_List1" xfId="167" xr:uid="{AA8E8ED2-6FFF-4E2F-8020-20A60E41581B}"/>
    <cellStyle name="Neutral 2" xfId="168" xr:uid="{03C6288E-BA0E-4F21-A862-1BCEDBC39D7D}"/>
    <cellStyle name="Normal" xfId="0" builtinId="0"/>
    <cellStyle name="Normal 16" xfId="25" xr:uid="{4E65F60D-1EE3-4AB5-8328-541C3C7632DC}"/>
    <cellStyle name="Normal 2" xfId="2" xr:uid="{00000000-0005-0000-0000-000030000000}"/>
    <cellStyle name="Normal 2 2" xfId="24" xr:uid="{00000000-0005-0000-0000-000008000000}"/>
    <cellStyle name="Normal 2 2 2" xfId="23" xr:uid="{00000000-0005-0000-0000-000009000000}"/>
    <cellStyle name="Normal 2 2 2 2" xfId="17" xr:uid="{00000000-0005-0000-0000-000007000000}"/>
    <cellStyle name="Normal 2 2 3" xfId="170" xr:uid="{E156D197-5AD1-47A0-9035-56E063D4D9B5}"/>
    <cellStyle name="Normal 2 2 3 2" xfId="171" xr:uid="{EF89CCB0-332B-410A-9ABB-5566116C639F}"/>
    <cellStyle name="Normal 2 2_5" xfId="169" xr:uid="{DA0265DF-6816-4E4E-BDC9-DFC6BD0B6CF9}"/>
    <cellStyle name="Normal 2 3" xfId="172" xr:uid="{7944DA52-2C3E-45F7-9A34-13A6BEF040D8}"/>
    <cellStyle name="Normal 2 5" xfId="173" xr:uid="{A5F56FDC-B66C-4903-B242-4EA57F2F235E}"/>
    <cellStyle name="Normal 2_~0149226" xfId="174" xr:uid="{EE0C57B1-FF11-44B7-A7BA-4337A9D658AB}"/>
    <cellStyle name="Normal 3" xfId="4" xr:uid="{D297B743-6BBB-4555-9CC6-FA7A54C93412}"/>
    <cellStyle name="Normal 3 2" xfId="175" xr:uid="{D8F35BA5-07F7-497F-9116-10D6C8CCFC1D}"/>
    <cellStyle name="Normal 3 3" xfId="176" xr:uid="{DA448E86-ABB3-47A8-B9C9-78CA73106A79}"/>
    <cellStyle name="Normal 3 4" xfId="177" xr:uid="{1F46792F-B330-4B88-802E-EA267924A469}"/>
    <cellStyle name="Normal 3_~1520012" xfId="178" xr:uid="{6544989B-F995-4873-B1ED-BE4D7248A0F9}"/>
    <cellStyle name="Normal 4" xfId="179" xr:uid="{65B3C745-4D4E-41D1-853C-6F7B5DD68A8E}"/>
    <cellStyle name="Normal 4 2" xfId="180" xr:uid="{799D4ED9-D12D-4CA1-9587-20E53AA6CFF6}"/>
    <cellStyle name="Normal 5" xfId="181" xr:uid="{8592D371-D978-49E3-B5D4-0BF5941C7478}"/>
    <cellStyle name="Normal 5 2" xfId="182" xr:uid="{1D8E30E5-F3E0-424D-857C-82FA04C9BFFF}"/>
    <cellStyle name="Normal 5_20130128_ITS on reporting_Annex I_CA" xfId="183" xr:uid="{0BF6A92B-438E-45C0-9970-7322D16C3F44}"/>
    <cellStyle name="Normal 6" xfId="184" xr:uid="{3781D254-761E-423A-974C-6356748AC162}"/>
    <cellStyle name="Normal 7" xfId="185" xr:uid="{8E07D017-D6CC-41CB-9AC8-47A4694B7F39}"/>
    <cellStyle name="Normal 7 2" xfId="186" xr:uid="{82179A07-3C1F-471A-8577-0BF402FE266B}"/>
    <cellStyle name="Normal 8" xfId="187" xr:uid="{E6C032BC-AAB0-4D2B-B4E6-24DC5CE0F823}"/>
    <cellStyle name="Normal 9" xfId="188" xr:uid="{D324514F-6D00-46C9-8DEC-7D7A07378110}"/>
    <cellStyle name="Normale_2011 04 14 Templates for stress test_bcl" xfId="189" xr:uid="{D28298F2-1448-4EB5-9066-EE8B412BE7BF}"/>
    <cellStyle name="Notas" xfId="190" xr:uid="{D6138F07-D39F-4B2E-8661-F82B1FEAF3D7}"/>
    <cellStyle name="Note 2" xfId="191" xr:uid="{C353D18E-E5C9-4C17-BDDF-4C1D14C1E703}"/>
    <cellStyle name="Note 3" xfId="192" xr:uid="{C8A0F5F3-1F68-4597-8D94-E0B6428ED35C}"/>
    <cellStyle name="optionalExposure" xfId="10" xr:uid="{95B7D537-DFB7-4794-AF66-76FEFA96F1D3}"/>
    <cellStyle name="Output 2" xfId="193" xr:uid="{47A03606-F822-4C7F-9162-C624FE026C54}"/>
    <cellStyle name="Percent" xfId="18" builtinId="5"/>
    <cellStyle name="Percent 2" xfId="194" xr:uid="{24B2A842-2FBB-4059-A262-4AA80F9EDCD9}"/>
    <cellStyle name="Porcentual 2" xfId="195" xr:uid="{F8C67236-F41D-49F8-ACAB-616ABC58BD2E}"/>
    <cellStyle name="Porcentual 2 2" xfId="196" xr:uid="{7325D172-5011-467C-807F-A3A01C43585E}"/>
    <cellStyle name="Procent 2" xfId="7" xr:uid="{C9D7D6D8-9937-47E2-958C-A867BAD8D5FC}"/>
    <cellStyle name="Processing Cell" xfId="197" xr:uid="{C08C2A57-FC7F-48E0-BFC4-275832C7A878}"/>
    <cellStyle name="Prozent 2" xfId="198" xr:uid="{51390B72-6186-40FA-9588-38838AA4139E}"/>
    <cellStyle name="Rossz" xfId="199" xr:uid="{8C77BD82-8719-45D0-8DB4-3B6A4A6ABC77}"/>
    <cellStyle name="Salida" xfId="200" xr:uid="{2D090E4D-46D7-436A-8757-2CCE25C331D5}"/>
    <cellStyle name="SAS FM Client calculated data cell (data entry table)" xfId="201" xr:uid="{4052D853-BB9B-4934-8119-59B252BD9EEA}"/>
    <cellStyle name="SAS FM Client calculated data cell (data entry table) 2" xfId="202" xr:uid="{CB2DEF16-4EFB-4671-A3FC-0ADBDA106D91}"/>
    <cellStyle name="SAS FM Client calculated data cell (read only table)" xfId="203" xr:uid="{5BED2E37-3315-46B3-9941-790338DC3095}"/>
    <cellStyle name="SAS FM Client calculated data cell (read only table) 2" xfId="204" xr:uid="{752DBD7F-BBB7-4F35-A7C8-31EEA912BAFD}"/>
    <cellStyle name="SAS FM Column drillable header" xfId="205" xr:uid="{6980F94C-5570-4650-ADD8-604E628F7A23}"/>
    <cellStyle name="SAS FM Column header" xfId="206" xr:uid="{48A4868F-FCD5-4B19-A93F-365B423E6186}"/>
    <cellStyle name="SAS FM Drill path" xfId="207" xr:uid="{B62FB1E2-7308-4BE3-B01A-81B64D912FB7}"/>
    <cellStyle name="SAS FM Invalid data cell" xfId="208" xr:uid="{849D724A-3809-4B10-869D-E172B3EA3BED}"/>
    <cellStyle name="SAS FM Invalid data cell 2" xfId="209" xr:uid="{6CC14E8A-BE36-4F3F-8090-6402D3A29B20}"/>
    <cellStyle name="SAS FM No query data cell" xfId="210" xr:uid="{743DD71E-4F6E-4D6A-B0B8-A626A698547B}"/>
    <cellStyle name="SAS FM No query data cell 2" xfId="211" xr:uid="{6164CB1D-7871-4151-8784-92E04A862AEB}"/>
    <cellStyle name="SAS FM Protected member data cell" xfId="212" xr:uid="{B5E8C764-7DB0-4405-93B7-71840ED566B6}"/>
    <cellStyle name="SAS FM Protected member data cell 2" xfId="213" xr:uid="{E84BE85E-3739-46E0-A099-79EC3093AAD7}"/>
    <cellStyle name="SAS FM Read-only data cell (data entry table)" xfId="214" xr:uid="{300AA437-0923-444D-B3B4-85BA559B0919}"/>
    <cellStyle name="SAS FM Read-only data cell (data entry table) 2" xfId="215" xr:uid="{08C732E4-BE63-4655-8804-3B70860109E5}"/>
    <cellStyle name="SAS FM Read-only data cell (read-only table)" xfId="216" xr:uid="{72775E19-03CF-4C45-8ED2-944C32A7D1B8}"/>
    <cellStyle name="SAS FM Read-only data cell (read-only table) 2" xfId="217" xr:uid="{8D01E711-079C-4E96-B9F4-2784D21BDB60}"/>
    <cellStyle name="SAS FM Row drillable header" xfId="5" xr:uid="{6C94983A-365D-4D7B-8595-08C9FEFC8555}"/>
    <cellStyle name="SAS FM Row header" xfId="218" xr:uid="{7E1646E1-2849-4FF3-9FC5-2FAF3E466A6A}"/>
    <cellStyle name="SAS FM Slicers" xfId="219" xr:uid="{AC80E14A-F6B0-4894-89B8-538B256B15BC}"/>
    <cellStyle name="SAS FM Supplemented member data cell" xfId="220" xr:uid="{31ABAC72-054D-48B6-8A5A-B7FFE8987D79}"/>
    <cellStyle name="SAS FM Supplemented member data cell 2" xfId="221" xr:uid="{1180CAC4-45C7-48C3-AA83-779B04989812}"/>
    <cellStyle name="SAS FM Writeable data cell" xfId="222" xr:uid="{FF63C345-F0AF-45D3-BCF7-C12AB9775F2C}"/>
    <cellStyle name="SAS FM Writeable data cell 2" xfId="223" xr:uid="{BE98BC44-5B3E-4A6F-86AA-531E3DB2B1A4}"/>
    <cellStyle name="Semleges" xfId="224" xr:uid="{8729699A-9E52-415B-BBDB-C05D785BDB47}"/>
    <cellStyle name="showExposure" xfId="225" xr:uid="{D6F39989-93A8-4911-9C62-F1C9A0B50783}"/>
    <cellStyle name="Standard 2" xfId="226" xr:uid="{D115A3D2-521D-4987-A9EE-196937270155}"/>
    <cellStyle name="Standard 3" xfId="227" xr:uid="{15B500AA-AEBE-4A9E-A736-AEFD97A1A0BD}"/>
    <cellStyle name="Standard 3 2" xfId="228" xr:uid="{728FEC1C-3D1C-4B25-9319-83038D3226C3}"/>
    <cellStyle name="Standard 4" xfId="229" xr:uid="{049B1ED8-D76E-4111-A965-21B89EC89CC4}"/>
    <cellStyle name="Standard 6" xfId="230" xr:uid="{2E180B75-CC26-4989-9DEF-8D28D2E0A266}"/>
    <cellStyle name="Standard_20100129_1559 Jentsch_COREP ON 20100129 COREP preliminary proposal_CR SA" xfId="231" xr:uid="{20A031C3-97F4-47C9-864F-116CA602D9ED}"/>
    <cellStyle name="Számítás" xfId="232" xr:uid="{73E00DEC-4118-4CCD-920F-48936F3A322B}"/>
    <cellStyle name="TemplateCollectionStyle" xfId="233" xr:uid="{2BE4174C-C36C-43F3-B8D2-FCB943DCAC46}"/>
    <cellStyle name="Texto de advertencia" xfId="234" xr:uid="{210EB652-87CE-4469-92E5-FF3D1D0257F8}"/>
    <cellStyle name="Texto explicativo" xfId="235" xr:uid="{E2D914C1-D56B-4A22-A110-36246EA200CF}"/>
    <cellStyle name="Title 2" xfId="236" xr:uid="{D781F9A0-1F8D-40BF-A799-5366367ACDC8}"/>
    <cellStyle name="Title2" xfId="237" xr:uid="{6911287E-5F26-400D-9AA3-3F514632E535}"/>
    <cellStyle name="Título" xfId="238" xr:uid="{633D222F-2571-4C4D-8A1B-3FD7DFF6332E}"/>
    <cellStyle name="Título 1" xfId="239" xr:uid="{F94551D3-C200-4EE0-ADDA-A5DF6F86F388}"/>
    <cellStyle name="Título 2" xfId="240" xr:uid="{D874D1F7-50CD-4E37-A2F7-78B2D7D0ECAB}"/>
    <cellStyle name="Título 3" xfId="241" xr:uid="{9DD1C4B1-EE45-48C5-98BB-3729A88FC54D}"/>
    <cellStyle name="Título_20091015 DE_Proposed amendments to CR SEC_MKR" xfId="242" xr:uid="{2AC530C4-AD7C-40BE-92FE-642C2A2BF3F1}"/>
    <cellStyle name="Total 2" xfId="243" xr:uid="{A7DD833D-3C1D-48E2-ABFC-07D4FAB4734A}"/>
    <cellStyle name="Valuta 2" xfId="1" xr:uid="{00000000-0005-0000-0000-00002F000000}"/>
    <cellStyle name="Valuta 3" xfId="3" xr:uid="{00000000-0005-0000-0000-000031000000}"/>
    <cellStyle name="Warning Text 2" xfId="244" xr:uid="{DD9BBE1D-C23D-4818-9C19-BEBFBCE36477}"/>
    <cellStyle name="Összesen" xfId="245" xr:uid="{01158770-7C14-4CE2-97D1-90C7BE37D7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Benchmark%20skabelon%203.%20kvar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KO\Rating\Kvartalsrapportering\Rapportering\2011%203Q\Rapportsystem\5.%20Rating_CapitalLiquid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Pr&#230;sentation%20Rating%20&#216;koRes-Kap.forhold_Quar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Margin"/>
      <sheetName val="P11Eng"/>
      <sheetName val="P12Eng"/>
      <sheetName val="P13Eng"/>
      <sheetName val="P14Eng"/>
      <sheetName val="P15Eng"/>
      <sheetName val="BASrMed"/>
      <sheetName val="INDprMed"/>
      <sheetName val="PerOMKprMED"/>
      <sheetName val="RENTprMed"/>
      <sheetName val="GEBprMed"/>
      <sheetName val="KURSprMed"/>
      <sheetName val="ANDRESprMed"/>
      <sheetName val="UDLprMed"/>
      <sheetName val="INDLprMed"/>
      <sheetName val="P1"/>
      <sheetName val="P1C"/>
      <sheetName val="P2"/>
      <sheetName val="P3"/>
      <sheetName val="P4"/>
      <sheetName val="P4B"/>
      <sheetName val="P5"/>
      <sheetName val="P6"/>
      <sheetName val="P7"/>
      <sheetName val="P9"/>
      <sheetName val="P10"/>
      <sheetName val="P11"/>
      <sheetName val="P12"/>
      <sheetName val="P12B"/>
      <sheetName val="P13"/>
      <sheetName val="P13B"/>
      <sheetName val="P14"/>
      <sheetName val="P15"/>
      <sheetName val="P15B"/>
      <sheetName val="P16"/>
      <sheetName val="P17"/>
      <sheetName val="P18"/>
      <sheetName val="P19"/>
      <sheetName val="P20"/>
      <sheetName val="P22B"/>
      <sheetName val="P23B"/>
      <sheetName val="P24"/>
      <sheetName val="P25"/>
      <sheetName val="P25B"/>
      <sheetName val="P26"/>
      <sheetName val="P27"/>
      <sheetName val="P28"/>
      <sheetName val="P31"/>
      <sheetName val="P32B"/>
      <sheetName val="P34"/>
      <sheetName val="P32"/>
      <sheetName val="P33"/>
      <sheetName val="P30B"/>
      <sheetName val="NS_DLB"/>
      <sheetName val="SYD"/>
      <sheetName val="NORD"/>
      <sheetName val="Overblik"/>
      <sheetName val="Overblik2"/>
      <sheetName val="Overblik3"/>
      <sheetName val="P21B"/>
      <sheetName val="P1B"/>
      <sheetName val="P1B2"/>
      <sheetName val="P22Eng"/>
      <sheetName val="LIK1"/>
      <sheetName val="LIK1B"/>
      <sheetName val="LIK2"/>
      <sheetName val="LIK2B"/>
      <sheetName val="LIK3"/>
      <sheetName val="LIK4"/>
      <sheetName val="LIK5"/>
      <sheetName val="Tids_1"/>
      <sheetName val="Tids_2"/>
      <sheetName val="Tids_3"/>
      <sheetName val="Tids_4"/>
      <sheetName val="Tids_4a"/>
      <sheetName val="Tids_5"/>
      <sheetName val="Tids_6"/>
      <sheetName val="Tids_7"/>
      <sheetName val="Tids_8"/>
      <sheetName val="Tids_lån1"/>
      <sheetName val="Tids_lån2"/>
      <sheetName val="Tids_lån3"/>
      <sheetName val="Tids_lån4"/>
      <sheetName val="Tids_lån5"/>
      <sheetName val="Tids_lån6"/>
      <sheetName val="Tids_lån7"/>
      <sheetName val="Tabeller"/>
      <sheetName val="TblPræ"/>
      <sheetName val="Data1"/>
      <sheetName val="PPT"/>
      <sheetName val="P31B"/>
      <sheetName val="Grafdata_præ"/>
      <sheetName val="Data2"/>
      <sheetName val="Data3"/>
      <sheetName val="Data4"/>
      <sheetName val="Data5"/>
      <sheetName val="2004, 3. kvt - koncern"/>
      <sheetName val="2005, halvår - koncern"/>
      <sheetName val="2004, 2. kvt. - koncern"/>
      <sheetName val="2003"/>
      <sheetName val="2005, 1. kvt - koncern"/>
      <sheetName val="2004 1. kvt"/>
      <sheetName val="Data6"/>
      <sheetName val="Rapport"/>
      <sheetName val="DefineTable"/>
      <sheetName val="Appendiks A"/>
      <sheetName val="Grafdata_bench"/>
      <sheetName val="CostRatio"/>
      <sheetName val="TBLBench"/>
      <sheetName val="Overblik (2)"/>
      <sheetName val="2004 - Koncern"/>
      <sheetName val="Diagram2"/>
      <sheetName val="EKF"/>
      <sheetName val="EKF2"/>
      <sheetName val="EK"/>
      <sheetName val="NEDS"/>
      <sheetName val="OMS"/>
      <sheetName val="G4"/>
      <sheetName val="G4B"/>
      <sheetName val="G5"/>
      <sheetName val="G5B"/>
      <sheetName val="XY1"/>
      <sheetName val="XY2"/>
      <sheetName val="G8"/>
      <sheetName val="G9"/>
      <sheetName val="G10"/>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row r="100">
          <cell r="U100">
            <v>29.15197566428062</v>
          </cell>
        </row>
        <row r="101">
          <cell r="U101">
            <v>48.146574752261955</v>
          </cell>
        </row>
        <row r="102">
          <cell r="U102">
            <v>27.826090900843685</v>
          </cell>
        </row>
        <row r="103">
          <cell r="U103">
            <v>27.92923922535574</v>
          </cell>
        </row>
        <row r="104">
          <cell r="U104">
            <v>38.613681266413522</v>
          </cell>
        </row>
        <row r="105">
          <cell r="U105">
            <v>24.153887195121946</v>
          </cell>
        </row>
        <row r="106">
          <cell r="U106">
            <v>18.661495542054528</v>
          </cell>
        </row>
        <row r="107">
          <cell r="U107">
            <v>24.850089941914735</v>
          </cell>
        </row>
        <row r="108">
          <cell r="U108">
            <v>18.224336283185838</v>
          </cell>
        </row>
      </sheetData>
      <sheetData sheetId="109"/>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PPT"/>
      <sheetName val="ØK_Data"/>
      <sheetName val="CL_Data"/>
      <sheetName val="Tabel_præ"/>
      <sheetName val="Q_Graf_Præ"/>
      <sheetName val="CL1"/>
      <sheetName val="CL2"/>
      <sheetName val="CL2a"/>
      <sheetName val="CL3"/>
      <sheetName val="CL3a"/>
      <sheetName val="CL3b"/>
      <sheetName val="CL4"/>
      <sheetName val="CL5"/>
      <sheetName val="CL6"/>
      <sheetName val="CL7"/>
      <sheetName val="CL7a"/>
      <sheetName val="CL7b"/>
      <sheetName val="CL8"/>
      <sheetName val="CL9"/>
      <sheetName val="CL10"/>
      <sheetName val="CL11"/>
      <sheetName val="CL12"/>
      <sheetName val="CL13"/>
      <sheetName val="2004, 3. kvt - koncern"/>
      <sheetName val="2005, halvår - koncern"/>
      <sheetName val="2004, 2. kvt. - koncern"/>
      <sheetName val="2003"/>
      <sheetName val="2005, 1. kvt - koncern"/>
      <sheetName val="2004 1. kvt"/>
      <sheetName val="Diagram2"/>
    </sheetNames>
    <sheetDataSet>
      <sheetData sheetId="0"/>
      <sheetData sheetId="1"/>
      <sheetData sheetId="2"/>
      <sheetData sheetId="3"/>
      <sheetData sheetId="4"/>
      <sheetData sheetId="5"/>
      <sheetData sheetId="6">
        <row r="3">
          <cell r="J3">
            <v>1</v>
          </cell>
          <cell r="K3" t="str">
            <v>CapitalLiquidity - Q1 1999</v>
          </cell>
          <cell r="L3" t="str">
            <v>YTD 99</v>
          </cell>
          <cell r="M3" t="str">
            <v>Q1 99</v>
          </cell>
          <cell r="N3">
            <v>1999</v>
          </cell>
          <cell r="O3" t="str">
            <v>YTD 1999</v>
          </cell>
          <cell r="P3" t="str">
            <v>Q1</v>
          </cell>
          <cell r="Q3">
            <v>1999</v>
          </cell>
          <cell r="R3" t="str">
            <v>99</v>
          </cell>
          <cell r="S3" t="str">
            <v>99</v>
          </cell>
          <cell r="T3">
            <v>1</v>
          </cell>
          <cell r="U3">
            <v>1999</v>
          </cell>
          <cell r="V3" t="str">
            <v>99</v>
          </cell>
          <cell r="W3" t="str">
            <v>K</v>
          </cell>
          <cell r="X3" t="str">
            <v>Q</v>
          </cell>
          <cell r="Y3" t="str">
            <v>1999 1Q</v>
          </cell>
          <cell r="Z3" t="str">
            <v>Q1 1999</v>
          </cell>
          <cell r="AA3" t="str">
            <v>YTD
1999</v>
          </cell>
        </row>
        <row r="4">
          <cell r="J4">
            <v>2</v>
          </cell>
          <cell r="K4" t="str">
            <v>CapitalLiquidity - Q2 1999</v>
          </cell>
          <cell r="L4" t="str">
            <v>YTD 99</v>
          </cell>
          <cell r="M4" t="str">
            <v>Q2 99</v>
          </cell>
          <cell r="N4">
            <v>1999</v>
          </cell>
          <cell r="O4" t="str">
            <v>YTD 1999</v>
          </cell>
          <cell r="P4" t="str">
            <v>Q2</v>
          </cell>
          <cell r="Q4"/>
          <cell r="R4"/>
          <cell r="S4" t="str">
            <v>99</v>
          </cell>
          <cell r="T4">
            <v>2</v>
          </cell>
          <cell r="U4">
            <v>1999</v>
          </cell>
          <cell r="V4" t="str">
            <v>99</v>
          </cell>
          <cell r="W4" t="str">
            <v>K</v>
          </cell>
          <cell r="X4" t="str">
            <v>Q</v>
          </cell>
          <cell r="Y4" t="str">
            <v>1999 2Q</v>
          </cell>
          <cell r="Z4" t="str">
            <v>Q2 1999</v>
          </cell>
          <cell r="AA4" t="str">
            <v>YTD
1999</v>
          </cell>
        </row>
        <row r="5">
          <cell r="J5">
            <v>3</v>
          </cell>
          <cell r="K5" t="str">
            <v>CapitalLiquidity - Q3 1999</v>
          </cell>
          <cell r="L5" t="str">
            <v>YTD 99</v>
          </cell>
          <cell r="M5" t="str">
            <v>Q3 99</v>
          </cell>
          <cell r="N5">
            <v>1999</v>
          </cell>
          <cell r="O5" t="str">
            <v>YTD 1999</v>
          </cell>
          <cell r="P5" t="str">
            <v>Q3</v>
          </cell>
          <cell r="Q5"/>
          <cell r="R5"/>
          <cell r="S5" t="str">
            <v>99</v>
          </cell>
          <cell r="T5">
            <v>3</v>
          </cell>
          <cell r="U5">
            <v>1999</v>
          </cell>
          <cell r="V5" t="str">
            <v>99</v>
          </cell>
          <cell r="W5" t="str">
            <v>K</v>
          </cell>
          <cell r="X5" t="str">
            <v>Q</v>
          </cell>
          <cell r="Y5" t="str">
            <v>1999 3Q</v>
          </cell>
          <cell r="Z5" t="str">
            <v>Q3 1999</v>
          </cell>
          <cell r="AA5" t="str">
            <v>YTD
1999</v>
          </cell>
        </row>
        <row r="6">
          <cell r="J6">
            <v>4</v>
          </cell>
          <cell r="K6" t="str">
            <v>CapitalLiquidity - Q4 1999</v>
          </cell>
          <cell r="L6" t="str">
            <v>1999</v>
          </cell>
          <cell r="M6" t="str">
            <v>Q4 99</v>
          </cell>
          <cell r="N6">
            <v>1999</v>
          </cell>
          <cell r="O6" t="str">
            <v>1999</v>
          </cell>
          <cell r="P6" t="str">
            <v>Q4</v>
          </cell>
          <cell r="Q6"/>
          <cell r="R6"/>
          <cell r="S6" t="str">
            <v>99</v>
          </cell>
          <cell r="T6">
            <v>4</v>
          </cell>
          <cell r="U6">
            <v>1999</v>
          </cell>
          <cell r="V6" t="str">
            <v>99</v>
          </cell>
          <cell r="W6" t="str">
            <v>K</v>
          </cell>
          <cell r="X6" t="str">
            <v>Q</v>
          </cell>
          <cell r="Y6" t="str">
            <v>1999 4Q</v>
          </cell>
          <cell r="Z6" t="str">
            <v>Q4 1999</v>
          </cell>
          <cell r="AA6" t="str">
            <v>YTD
1999</v>
          </cell>
        </row>
        <row r="7">
          <cell r="J7">
            <v>5</v>
          </cell>
          <cell r="K7" t="str">
            <v>CapitalLiquidity - Q1 2000</v>
          </cell>
          <cell r="L7" t="str">
            <v>YTD 00</v>
          </cell>
          <cell r="M7" t="str">
            <v>Q1 00</v>
          </cell>
          <cell r="N7">
            <v>2000</v>
          </cell>
          <cell r="O7" t="str">
            <v>YTD 2000</v>
          </cell>
          <cell r="P7" t="str">
            <v>Q1</v>
          </cell>
          <cell r="Q7">
            <v>2000</v>
          </cell>
          <cell r="R7" t="str">
            <v>00</v>
          </cell>
          <cell r="S7" t="str">
            <v>00</v>
          </cell>
          <cell r="T7">
            <v>1</v>
          </cell>
          <cell r="U7">
            <v>2000</v>
          </cell>
          <cell r="V7" t="str">
            <v>00</v>
          </cell>
          <cell r="W7" t="str">
            <v>K</v>
          </cell>
          <cell r="X7" t="str">
            <v>Q</v>
          </cell>
          <cell r="Y7" t="str">
            <v>2000 1Q</v>
          </cell>
          <cell r="Z7" t="str">
            <v>Q1 2000</v>
          </cell>
          <cell r="AA7" t="str">
            <v>YTD
2000</v>
          </cell>
        </row>
        <row r="8">
          <cell r="J8">
            <v>6</v>
          </cell>
          <cell r="K8" t="str">
            <v>CapitalLiquidity - Q2 2000</v>
          </cell>
          <cell r="L8" t="str">
            <v>YTD 00</v>
          </cell>
          <cell r="M8" t="str">
            <v>Q2 00</v>
          </cell>
          <cell r="N8">
            <v>2000</v>
          </cell>
          <cell r="O8" t="str">
            <v>YTD 2000</v>
          </cell>
          <cell r="P8" t="str">
            <v>Q2</v>
          </cell>
          <cell r="Q8"/>
          <cell r="R8"/>
          <cell r="S8" t="str">
            <v>00</v>
          </cell>
          <cell r="T8">
            <v>2</v>
          </cell>
          <cell r="U8">
            <v>2000</v>
          </cell>
          <cell r="V8" t="str">
            <v>00</v>
          </cell>
          <cell r="W8" t="str">
            <v>K</v>
          </cell>
          <cell r="X8" t="str">
            <v>Q</v>
          </cell>
          <cell r="Y8" t="str">
            <v>2000 2Q</v>
          </cell>
          <cell r="Z8" t="str">
            <v>Q2 2000</v>
          </cell>
          <cell r="AA8" t="str">
            <v>YTD
2000</v>
          </cell>
        </row>
        <row r="9">
          <cell r="J9">
            <v>7</v>
          </cell>
          <cell r="K9" t="str">
            <v>CapitalLiquidity - Q3 2000</v>
          </cell>
          <cell r="L9" t="str">
            <v>YTD 00</v>
          </cell>
          <cell r="M9" t="str">
            <v>Q3 00</v>
          </cell>
          <cell r="N9">
            <v>2000</v>
          </cell>
          <cell r="O9" t="str">
            <v>YTD 2000</v>
          </cell>
          <cell r="P9" t="str">
            <v>Q3</v>
          </cell>
          <cell r="Q9"/>
          <cell r="R9"/>
          <cell r="S9" t="str">
            <v>00</v>
          </cell>
          <cell r="T9">
            <v>3</v>
          </cell>
          <cell r="U9">
            <v>2000</v>
          </cell>
          <cell r="V9" t="str">
            <v>00</v>
          </cell>
          <cell r="W9" t="str">
            <v>K</v>
          </cell>
          <cell r="X9" t="str">
            <v>Q</v>
          </cell>
          <cell r="Y9" t="str">
            <v>2000 3Q</v>
          </cell>
          <cell r="Z9" t="str">
            <v>Q3 2000</v>
          </cell>
          <cell r="AA9" t="str">
            <v>YTD
2000</v>
          </cell>
        </row>
        <row r="10">
          <cell r="J10">
            <v>8</v>
          </cell>
          <cell r="K10" t="str">
            <v>CapitalLiquidity - Q4 2000</v>
          </cell>
          <cell r="L10" t="str">
            <v>2000</v>
          </cell>
          <cell r="M10" t="str">
            <v>Q4 00</v>
          </cell>
          <cell r="N10">
            <v>2000</v>
          </cell>
          <cell r="O10" t="str">
            <v>2000</v>
          </cell>
          <cell r="P10" t="str">
            <v>Q4</v>
          </cell>
          <cell r="Q10"/>
          <cell r="R10"/>
          <cell r="S10" t="str">
            <v>00</v>
          </cell>
          <cell r="T10">
            <v>4</v>
          </cell>
          <cell r="U10">
            <v>2000</v>
          </cell>
          <cell r="V10" t="str">
            <v>00</v>
          </cell>
          <cell r="W10" t="str">
            <v>K</v>
          </cell>
          <cell r="X10" t="str">
            <v>Q</v>
          </cell>
          <cell r="Y10" t="str">
            <v>2000 4Q</v>
          </cell>
          <cell r="Z10" t="str">
            <v>Q4 2000</v>
          </cell>
          <cell r="AA10" t="str">
            <v>YTD
2000</v>
          </cell>
        </row>
        <row r="11">
          <cell r="J11">
            <v>9</v>
          </cell>
          <cell r="K11" t="str">
            <v>CapitalLiquidity - Q1 2001</v>
          </cell>
          <cell r="L11" t="str">
            <v>YTD 01</v>
          </cell>
          <cell r="M11" t="str">
            <v>Q1 01</v>
          </cell>
          <cell r="N11">
            <v>2001</v>
          </cell>
          <cell r="O11" t="str">
            <v>YTD 2001</v>
          </cell>
          <cell r="P11" t="str">
            <v>Q1</v>
          </cell>
          <cell r="Q11">
            <v>2001</v>
          </cell>
          <cell r="R11" t="str">
            <v>01</v>
          </cell>
          <cell r="S11" t="str">
            <v>01</v>
          </cell>
          <cell r="T11">
            <v>1</v>
          </cell>
          <cell r="U11">
            <v>2001</v>
          </cell>
          <cell r="V11" t="str">
            <v>01</v>
          </cell>
          <cell r="W11" t="str">
            <v>K</v>
          </cell>
          <cell r="X11" t="str">
            <v>Q</v>
          </cell>
          <cell r="Y11" t="str">
            <v>2001 1Q</v>
          </cell>
          <cell r="Z11" t="str">
            <v>Q1 2001</v>
          </cell>
          <cell r="AA11" t="str">
            <v>YTD
2001</v>
          </cell>
        </row>
        <row r="12">
          <cell r="J12">
            <v>10</v>
          </cell>
          <cell r="K12" t="str">
            <v>CapitalLiquidity - Q2 2001</v>
          </cell>
          <cell r="L12" t="str">
            <v>YTD 01</v>
          </cell>
          <cell r="M12" t="str">
            <v>Q2 01</v>
          </cell>
          <cell r="N12">
            <v>2001</v>
          </cell>
          <cell r="O12" t="str">
            <v>YTD 2001</v>
          </cell>
          <cell r="P12" t="str">
            <v>Q2</v>
          </cell>
          <cell r="Q12"/>
          <cell r="R12"/>
          <cell r="S12" t="str">
            <v>01</v>
          </cell>
          <cell r="T12">
            <v>2</v>
          </cell>
          <cell r="U12">
            <v>2001</v>
          </cell>
          <cell r="V12" t="str">
            <v>01</v>
          </cell>
          <cell r="W12" t="str">
            <v>K</v>
          </cell>
          <cell r="X12" t="str">
            <v>Q</v>
          </cell>
          <cell r="Y12" t="str">
            <v>2001 2Q</v>
          </cell>
          <cell r="Z12" t="str">
            <v>Q2 2001</v>
          </cell>
          <cell r="AA12" t="str">
            <v>YTD
2001</v>
          </cell>
        </row>
        <row r="13">
          <cell r="J13">
            <v>11</v>
          </cell>
          <cell r="K13" t="str">
            <v>CapitalLiquidity - Q3 2001</v>
          </cell>
          <cell r="L13" t="str">
            <v>YTD 01</v>
          </cell>
          <cell r="M13" t="str">
            <v>Q3 01</v>
          </cell>
          <cell r="N13">
            <v>2001</v>
          </cell>
          <cell r="O13" t="str">
            <v>YTD 2001</v>
          </cell>
          <cell r="P13" t="str">
            <v>Q3</v>
          </cell>
          <cell r="Q13"/>
          <cell r="R13"/>
          <cell r="S13" t="str">
            <v>01</v>
          </cell>
          <cell r="T13">
            <v>3</v>
          </cell>
          <cell r="U13">
            <v>2001</v>
          </cell>
          <cell r="V13" t="str">
            <v>01</v>
          </cell>
          <cell r="W13" t="str">
            <v>K</v>
          </cell>
          <cell r="X13" t="str">
            <v>Q</v>
          </cell>
          <cell r="Y13" t="str">
            <v>2001 3Q</v>
          </cell>
          <cell r="Z13" t="str">
            <v>Q3 2001</v>
          </cell>
          <cell r="AA13" t="str">
            <v>YTD
2001</v>
          </cell>
        </row>
        <row r="14">
          <cell r="J14">
            <v>12</v>
          </cell>
          <cell r="K14" t="str">
            <v>CapitalLiquidity - Q4 2001</v>
          </cell>
          <cell r="L14" t="str">
            <v>2001</v>
          </cell>
          <cell r="M14" t="str">
            <v>Q4 01</v>
          </cell>
          <cell r="N14">
            <v>2001</v>
          </cell>
          <cell r="O14" t="str">
            <v>2001</v>
          </cell>
          <cell r="P14" t="str">
            <v>Q4</v>
          </cell>
          <cell r="Q14"/>
          <cell r="R14"/>
          <cell r="S14" t="str">
            <v>01</v>
          </cell>
          <cell r="T14">
            <v>4</v>
          </cell>
          <cell r="U14">
            <v>2001</v>
          </cell>
          <cell r="V14" t="str">
            <v>01</v>
          </cell>
          <cell r="W14" t="str">
            <v>K</v>
          </cell>
          <cell r="X14" t="str">
            <v>Q</v>
          </cell>
          <cell r="Y14" t="str">
            <v>2001 4Q</v>
          </cell>
          <cell r="Z14" t="str">
            <v>Q4 2001</v>
          </cell>
          <cell r="AA14" t="str">
            <v>YTD
2001</v>
          </cell>
        </row>
        <row r="15">
          <cell r="J15">
            <v>13</v>
          </cell>
          <cell r="K15" t="str">
            <v>CapitalLiquidity - Q1 2002</v>
          </cell>
          <cell r="L15" t="str">
            <v>YTD 02</v>
          </cell>
          <cell r="M15" t="str">
            <v>Q1 02</v>
          </cell>
          <cell r="N15">
            <v>2002</v>
          </cell>
          <cell r="O15" t="str">
            <v>YTD 2002</v>
          </cell>
          <cell r="P15" t="str">
            <v>Q1</v>
          </cell>
          <cell r="Q15">
            <v>2002</v>
          </cell>
          <cell r="R15" t="str">
            <v>02</v>
          </cell>
          <cell r="S15" t="str">
            <v>02</v>
          </cell>
          <cell r="T15">
            <v>1</v>
          </cell>
          <cell r="U15">
            <v>2002</v>
          </cell>
          <cell r="V15" t="str">
            <v>02</v>
          </cell>
          <cell r="W15" t="str">
            <v>K</v>
          </cell>
          <cell r="X15" t="str">
            <v>Q</v>
          </cell>
          <cell r="Y15" t="str">
            <v>2002 1Q</v>
          </cell>
          <cell r="Z15" t="str">
            <v>Q1 2002</v>
          </cell>
          <cell r="AA15" t="str">
            <v>YTD
2002</v>
          </cell>
        </row>
        <row r="16">
          <cell r="J16">
            <v>14</v>
          </cell>
          <cell r="K16" t="str">
            <v>CapitalLiquidity - Q2 2002</v>
          </cell>
          <cell r="L16" t="str">
            <v>YTD 02</v>
          </cell>
          <cell r="M16" t="str">
            <v>Q2 02</v>
          </cell>
          <cell r="N16">
            <v>2002</v>
          </cell>
          <cell r="O16" t="str">
            <v>YTD 2002</v>
          </cell>
          <cell r="P16" t="str">
            <v>Q2</v>
          </cell>
          <cell r="Q16"/>
          <cell r="R16"/>
          <cell r="S16" t="str">
            <v>02</v>
          </cell>
          <cell r="T16">
            <v>2</v>
          </cell>
          <cell r="U16">
            <v>2002</v>
          </cell>
          <cell r="V16" t="str">
            <v>02</v>
          </cell>
          <cell r="W16" t="str">
            <v>K</v>
          </cell>
          <cell r="X16" t="str">
            <v>Q</v>
          </cell>
          <cell r="Y16" t="str">
            <v>2002 2Q</v>
          </cell>
          <cell r="Z16" t="str">
            <v>Q2 2002</v>
          </cell>
          <cell r="AA16" t="str">
            <v>YTD
2002</v>
          </cell>
        </row>
        <row r="17">
          <cell r="J17">
            <v>15</v>
          </cell>
          <cell r="K17" t="str">
            <v>CapitalLiquidity - Q3 2002</v>
          </cell>
          <cell r="L17" t="str">
            <v>YTD 02</v>
          </cell>
          <cell r="M17" t="str">
            <v>Q3 02</v>
          </cell>
          <cell r="N17">
            <v>2002</v>
          </cell>
          <cell r="O17" t="str">
            <v>YTD 2002</v>
          </cell>
          <cell r="P17" t="str">
            <v>Q3</v>
          </cell>
          <cell r="Q17"/>
          <cell r="R17"/>
          <cell r="S17" t="str">
            <v>02</v>
          </cell>
          <cell r="T17">
            <v>3</v>
          </cell>
          <cell r="U17">
            <v>2002</v>
          </cell>
          <cell r="V17" t="str">
            <v>02</v>
          </cell>
          <cell r="W17" t="str">
            <v>K</v>
          </cell>
          <cell r="X17" t="str">
            <v>Q</v>
          </cell>
          <cell r="Y17" t="str">
            <v>2002 3Q</v>
          </cell>
          <cell r="Z17" t="str">
            <v>Q3 2002</v>
          </cell>
          <cell r="AA17" t="str">
            <v>YTD
2002</v>
          </cell>
        </row>
        <row r="18">
          <cell r="J18">
            <v>16</v>
          </cell>
          <cell r="K18" t="str">
            <v>CapitalLiquidity - Q4 2002</v>
          </cell>
          <cell r="L18" t="str">
            <v>2002</v>
          </cell>
          <cell r="M18" t="str">
            <v>Q4 02</v>
          </cell>
          <cell r="N18">
            <v>2002</v>
          </cell>
          <cell r="O18" t="str">
            <v>2002</v>
          </cell>
          <cell r="P18" t="str">
            <v>Q4</v>
          </cell>
          <cell r="Q18"/>
          <cell r="R18"/>
          <cell r="S18" t="str">
            <v>02</v>
          </cell>
          <cell r="T18">
            <v>4</v>
          </cell>
          <cell r="U18">
            <v>2002</v>
          </cell>
          <cell r="V18" t="str">
            <v>02</v>
          </cell>
          <cell r="W18" t="str">
            <v>K</v>
          </cell>
          <cell r="X18" t="str">
            <v>Q</v>
          </cell>
          <cell r="Y18" t="str">
            <v>2002 4Q</v>
          </cell>
          <cell r="Z18" t="str">
            <v>Q4 2002</v>
          </cell>
          <cell r="AA18" t="str">
            <v>YTD
2002</v>
          </cell>
        </row>
        <row r="19">
          <cell r="J19">
            <v>17</v>
          </cell>
          <cell r="K19" t="str">
            <v>CapitalLiquidity - Q1 2003</v>
          </cell>
          <cell r="L19" t="str">
            <v>YTD 03</v>
          </cell>
          <cell r="M19" t="str">
            <v>Q1 03</v>
          </cell>
          <cell r="N19">
            <v>2003</v>
          </cell>
          <cell r="O19" t="str">
            <v>YTD 2003</v>
          </cell>
          <cell r="P19" t="str">
            <v>Q1</v>
          </cell>
          <cell r="Q19">
            <v>2003</v>
          </cell>
          <cell r="R19" t="str">
            <v>03</v>
          </cell>
          <cell r="S19" t="str">
            <v>03</v>
          </cell>
          <cell r="T19">
            <v>1</v>
          </cell>
          <cell r="U19">
            <v>2003</v>
          </cell>
          <cell r="V19" t="str">
            <v>03</v>
          </cell>
          <cell r="W19" t="str">
            <v>K</v>
          </cell>
          <cell r="X19" t="str">
            <v>Q</v>
          </cell>
          <cell r="Y19" t="str">
            <v>2003 1Q</v>
          </cell>
          <cell r="Z19" t="str">
            <v>Q1 2003</v>
          </cell>
          <cell r="AA19" t="str">
            <v>YTD
2003</v>
          </cell>
        </row>
        <row r="20">
          <cell r="J20">
            <v>18</v>
          </cell>
          <cell r="K20" t="str">
            <v>CapitalLiquidity - Q2 2003</v>
          </cell>
          <cell r="L20" t="str">
            <v>YTD 03</v>
          </cell>
          <cell r="M20" t="str">
            <v>Q2 03</v>
          </cell>
          <cell r="N20">
            <v>2003</v>
          </cell>
          <cell r="O20" t="str">
            <v>YTD 2003</v>
          </cell>
          <cell r="P20" t="str">
            <v>Q2</v>
          </cell>
          <cell r="Q20"/>
          <cell r="R20"/>
          <cell r="S20" t="str">
            <v>03</v>
          </cell>
          <cell r="T20">
            <v>2</v>
          </cell>
          <cell r="U20">
            <v>2003</v>
          </cell>
          <cell r="V20" t="str">
            <v>03</v>
          </cell>
          <cell r="W20" t="str">
            <v>K</v>
          </cell>
          <cell r="X20" t="str">
            <v>Q</v>
          </cell>
          <cell r="Y20" t="str">
            <v>2003 2Q</v>
          </cell>
          <cell r="Z20" t="str">
            <v>Q2 2003</v>
          </cell>
          <cell r="AA20" t="str">
            <v>YTD
2003</v>
          </cell>
        </row>
        <row r="21">
          <cell r="J21">
            <v>19</v>
          </cell>
          <cell r="K21" t="str">
            <v>CapitalLiquidity - Q3 2003</v>
          </cell>
          <cell r="L21" t="str">
            <v>YTD 03</v>
          </cell>
          <cell r="M21" t="str">
            <v>Q3 03</v>
          </cell>
          <cell r="N21">
            <v>2003</v>
          </cell>
          <cell r="O21" t="str">
            <v>YTD 2003</v>
          </cell>
          <cell r="P21" t="str">
            <v>Q3</v>
          </cell>
          <cell r="Q21"/>
          <cell r="R21"/>
          <cell r="S21" t="str">
            <v>03</v>
          </cell>
          <cell r="T21">
            <v>3</v>
          </cell>
          <cell r="U21">
            <v>2003</v>
          </cell>
          <cell r="V21" t="str">
            <v>03</v>
          </cell>
          <cell r="W21" t="str">
            <v>K</v>
          </cell>
          <cell r="X21" t="str">
            <v>Q</v>
          </cell>
          <cell r="Y21" t="str">
            <v>2003 3Q</v>
          </cell>
          <cell r="Z21" t="str">
            <v>Q3 2003</v>
          </cell>
          <cell r="AA21" t="str">
            <v>YTD
2003</v>
          </cell>
        </row>
        <row r="22">
          <cell r="J22">
            <v>20</v>
          </cell>
          <cell r="K22" t="str">
            <v>CapitalLiquidity - Q4 2003</v>
          </cell>
          <cell r="L22" t="str">
            <v>2003</v>
          </cell>
          <cell r="M22" t="str">
            <v>Q4 03</v>
          </cell>
          <cell r="N22">
            <v>2003</v>
          </cell>
          <cell r="O22" t="str">
            <v>2003</v>
          </cell>
          <cell r="P22" t="str">
            <v>Q4</v>
          </cell>
          <cell r="Q22"/>
          <cell r="R22"/>
          <cell r="S22" t="str">
            <v>03</v>
          </cell>
          <cell r="T22">
            <v>4</v>
          </cell>
          <cell r="U22">
            <v>2003</v>
          </cell>
          <cell r="V22" t="str">
            <v>03</v>
          </cell>
          <cell r="W22" t="str">
            <v>K</v>
          </cell>
          <cell r="X22" t="str">
            <v>Q</v>
          </cell>
          <cell r="Y22" t="str">
            <v>2003 4Q</v>
          </cell>
          <cell r="Z22" t="str">
            <v>Q4 2003</v>
          </cell>
          <cell r="AA22" t="str">
            <v>YTD
2003</v>
          </cell>
        </row>
        <row r="23">
          <cell r="J23">
            <v>21</v>
          </cell>
          <cell r="K23" t="str">
            <v>CapitalLiquidity - Q1 2004</v>
          </cell>
          <cell r="L23" t="str">
            <v>YTD 04</v>
          </cell>
          <cell r="M23" t="str">
            <v>Q1 04</v>
          </cell>
          <cell r="N23">
            <v>2004</v>
          </cell>
          <cell r="O23" t="str">
            <v>YTD 2004</v>
          </cell>
          <cell r="P23" t="str">
            <v>Q1</v>
          </cell>
          <cell r="Q23">
            <v>2004</v>
          </cell>
          <cell r="R23" t="str">
            <v>04</v>
          </cell>
          <cell r="S23" t="str">
            <v>04</v>
          </cell>
          <cell r="T23">
            <v>1</v>
          </cell>
          <cell r="U23">
            <v>2004</v>
          </cell>
          <cell r="V23" t="str">
            <v>04</v>
          </cell>
          <cell r="W23" t="str">
            <v>K</v>
          </cell>
          <cell r="X23" t="str">
            <v>Q</v>
          </cell>
          <cell r="Y23" t="str">
            <v>2004 1Q</v>
          </cell>
          <cell r="Z23" t="str">
            <v>Q1 2004</v>
          </cell>
          <cell r="AA23" t="str">
            <v>YTD
2004</v>
          </cell>
        </row>
        <row r="24">
          <cell r="J24">
            <v>22</v>
          </cell>
          <cell r="K24" t="str">
            <v>CapitalLiquidity - Q2 2004</v>
          </cell>
          <cell r="L24" t="str">
            <v>YTD 04</v>
          </cell>
          <cell r="M24" t="str">
            <v>Q2 04</v>
          </cell>
          <cell r="N24">
            <v>2004</v>
          </cell>
          <cell r="O24" t="str">
            <v>YTD 2004</v>
          </cell>
          <cell r="P24" t="str">
            <v>Q2</v>
          </cell>
          <cell r="Q24"/>
          <cell r="R24"/>
          <cell r="S24" t="str">
            <v>04</v>
          </cell>
          <cell r="T24">
            <v>2</v>
          </cell>
          <cell r="U24">
            <v>2004</v>
          </cell>
          <cell r="V24" t="str">
            <v>04</v>
          </cell>
          <cell r="W24" t="str">
            <v>K</v>
          </cell>
          <cell r="X24" t="str">
            <v>Q</v>
          </cell>
          <cell r="Y24" t="str">
            <v>2004 2Q</v>
          </cell>
          <cell r="Z24" t="str">
            <v>Q2 2004</v>
          </cell>
          <cell r="AA24" t="str">
            <v>YTD
2004</v>
          </cell>
        </row>
        <row r="25">
          <cell r="J25">
            <v>23</v>
          </cell>
          <cell r="K25" t="str">
            <v>CapitalLiquidity - Q3 2004</v>
          </cell>
          <cell r="L25" t="str">
            <v>YTD 04</v>
          </cell>
          <cell r="M25" t="str">
            <v>Q3 04</v>
          </cell>
          <cell r="N25">
            <v>2004</v>
          </cell>
          <cell r="O25" t="str">
            <v>YTD 2004</v>
          </cell>
          <cell r="P25" t="str">
            <v>Q3</v>
          </cell>
          <cell r="Q25"/>
          <cell r="R25"/>
          <cell r="S25" t="str">
            <v>04</v>
          </cell>
          <cell r="T25">
            <v>3</v>
          </cell>
          <cell r="U25">
            <v>2004</v>
          </cell>
          <cell r="V25" t="str">
            <v>04</v>
          </cell>
          <cell r="W25" t="str">
            <v>K</v>
          </cell>
          <cell r="X25" t="str">
            <v>Q</v>
          </cell>
          <cell r="Y25" t="str">
            <v>2004 3Q</v>
          </cell>
          <cell r="Z25" t="str">
            <v>Q3 2004</v>
          </cell>
          <cell r="AA25" t="str">
            <v>YTD
2004</v>
          </cell>
        </row>
        <row r="26">
          <cell r="J26">
            <v>24</v>
          </cell>
          <cell r="K26" t="str">
            <v>CapitalLiquidity - Q4 2004</v>
          </cell>
          <cell r="L26" t="str">
            <v>2004</v>
          </cell>
          <cell r="M26" t="str">
            <v>Q4 04</v>
          </cell>
          <cell r="N26">
            <v>2004</v>
          </cell>
          <cell r="O26" t="str">
            <v>2004</v>
          </cell>
          <cell r="P26" t="str">
            <v>Q4</v>
          </cell>
          <cell r="Q26"/>
          <cell r="R26"/>
          <cell r="S26" t="str">
            <v>04</v>
          </cell>
          <cell r="T26">
            <v>4</v>
          </cell>
          <cell r="U26">
            <v>2004</v>
          </cell>
          <cell r="V26" t="str">
            <v>04</v>
          </cell>
          <cell r="W26" t="str">
            <v>K</v>
          </cell>
          <cell r="X26" t="str">
            <v>Q</v>
          </cell>
          <cell r="Y26" t="str">
            <v>2004 4Q</v>
          </cell>
          <cell r="Z26" t="str">
            <v>Q4 2004</v>
          </cell>
          <cell r="AA26" t="str">
            <v>YTD
2004</v>
          </cell>
        </row>
        <row r="27">
          <cell r="J27">
            <v>25</v>
          </cell>
          <cell r="K27" t="str">
            <v>CapitalLiquidity - Q1 2005</v>
          </cell>
          <cell r="L27" t="str">
            <v>YTD 05</v>
          </cell>
          <cell r="M27" t="str">
            <v>Q1 05</v>
          </cell>
          <cell r="N27">
            <v>2005</v>
          </cell>
          <cell r="O27" t="str">
            <v>YTD 2005</v>
          </cell>
          <cell r="P27" t="str">
            <v>Q1</v>
          </cell>
          <cell r="Q27">
            <v>2005</v>
          </cell>
          <cell r="R27" t="str">
            <v>05</v>
          </cell>
          <cell r="S27" t="str">
            <v>05</v>
          </cell>
          <cell r="T27">
            <v>1</v>
          </cell>
          <cell r="U27">
            <v>2005</v>
          </cell>
          <cell r="V27" t="str">
            <v>05</v>
          </cell>
          <cell r="W27" t="str">
            <v>K</v>
          </cell>
          <cell r="X27" t="str">
            <v>Q</v>
          </cell>
          <cell r="Y27" t="str">
            <v>2005 1Q</v>
          </cell>
          <cell r="Z27" t="str">
            <v>Q1 2005</v>
          </cell>
          <cell r="AA27" t="str">
            <v>YTD
2005</v>
          </cell>
        </row>
        <row r="28">
          <cell r="J28">
            <v>26</v>
          </cell>
          <cell r="K28" t="str">
            <v>CapitalLiquidity - Q2 2005</v>
          </cell>
          <cell r="L28" t="str">
            <v>YTD 05</v>
          </cell>
          <cell r="M28" t="str">
            <v>Q2 05</v>
          </cell>
          <cell r="N28">
            <v>2005</v>
          </cell>
          <cell r="O28" t="str">
            <v>YTD 2005</v>
          </cell>
          <cell r="P28" t="str">
            <v>Q2</v>
          </cell>
          <cell r="Q28"/>
          <cell r="R28"/>
          <cell r="S28" t="str">
            <v>05</v>
          </cell>
          <cell r="T28">
            <v>2</v>
          </cell>
          <cell r="U28">
            <v>2005</v>
          </cell>
          <cell r="V28" t="str">
            <v>05</v>
          </cell>
          <cell r="W28" t="str">
            <v>K</v>
          </cell>
          <cell r="X28" t="str">
            <v>Q</v>
          </cell>
          <cell r="Y28" t="str">
            <v>2005 2Q</v>
          </cell>
          <cell r="Z28" t="str">
            <v>Q2 2005</v>
          </cell>
          <cell r="AA28" t="str">
            <v>YTD
2005</v>
          </cell>
        </row>
        <row r="29">
          <cell r="J29">
            <v>27</v>
          </cell>
          <cell r="K29" t="str">
            <v>CapitalLiquidity - Q3 2005</v>
          </cell>
          <cell r="L29" t="str">
            <v>YTD 05</v>
          </cell>
          <cell r="M29" t="str">
            <v>Q3 05</v>
          </cell>
          <cell r="N29">
            <v>2005</v>
          </cell>
          <cell r="O29" t="str">
            <v>YTD 2005</v>
          </cell>
          <cell r="P29" t="str">
            <v>Q3</v>
          </cell>
          <cell r="Q29"/>
          <cell r="R29"/>
          <cell r="S29" t="str">
            <v>05</v>
          </cell>
          <cell r="T29">
            <v>3</v>
          </cell>
          <cell r="U29">
            <v>2005</v>
          </cell>
          <cell r="V29" t="str">
            <v>05</v>
          </cell>
          <cell r="W29" t="str">
            <v>K</v>
          </cell>
          <cell r="X29" t="str">
            <v>Q</v>
          </cell>
          <cell r="Y29" t="str">
            <v>2005 3Q</v>
          </cell>
          <cell r="Z29" t="str">
            <v>Q3 2005</v>
          </cell>
          <cell r="AA29" t="str">
            <v>YTD
2005</v>
          </cell>
        </row>
        <row r="30">
          <cell r="J30">
            <v>28</v>
          </cell>
          <cell r="K30" t="str">
            <v>CapitalLiquidity - Q4 2005</v>
          </cell>
          <cell r="L30" t="str">
            <v>2005</v>
          </cell>
          <cell r="M30" t="str">
            <v>Q4 05</v>
          </cell>
          <cell r="N30">
            <v>2005</v>
          </cell>
          <cell r="O30" t="str">
            <v>2005</v>
          </cell>
          <cell r="P30" t="str">
            <v>Q4</v>
          </cell>
          <cell r="Q30"/>
          <cell r="R30"/>
          <cell r="S30" t="str">
            <v>05</v>
          </cell>
          <cell r="T30">
            <v>4</v>
          </cell>
          <cell r="U30">
            <v>2005</v>
          </cell>
          <cell r="V30" t="str">
            <v>05</v>
          </cell>
          <cell r="W30" t="str">
            <v>K</v>
          </cell>
          <cell r="X30" t="str">
            <v>Q</v>
          </cell>
          <cell r="Y30" t="str">
            <v>2005 4Q</v>
          </cell>
          <cell r="Z30" t="str">
            <v>Q4 2005</v>
          </cell>
          <cell r="AA30" t="str">
            <v>YTD
2005</v>
          </cell>
        </row>
        <row r="31">
          <cell r="J31">
            <v>29</v>
          </cell>
          <cell r="K31" t="str">
            <v>CapitalLiquidity - Q1 2006</v>
          </cell>
          <cell r="L31" t="str">
            <v>YTD 06</v>
          </cell>
          <cell r="M31" t="str">
            <v>Q1 06</v>
          </cell>
          <cell r="N31">
            <v>2006</v>
          </cell>
          <cell r="O31" t="str">
            <v>YTD 2006</v>
          </cell>
          <cell r="P31" t="str">
            <v>Q1</v>
          </cell>
          <cell r="Q31">
            <v>2006</v>
          </cell>
          <cell r="R31" t="str">
            <v>06</v>
          </cell>
          <cell r="S31" t="str">
            <v>06</v>
          </cell>
          <cell r="T31">
            <v>1</v>
          </cell>
          <cell r="U31">
            <v>2006</v>
          </cell>
          <cell r="V31" t="str">
            <v>06</v>
          </cell>
          <cell r="W31" t="str">
            <v>K</v>
          </cell>
          <cell r="X31" t="str">
            <v>Q</v>
          </cell>
          <cell r="Y31" t="str">
            <v>2006 1Q</v>
          </cell>
          <cell r="Z31" t="str">
            <v>Q1 2006</v>
          </cell>
          <cell r="AA31" t="str">
            <v>YTD
2006</v>
          </cell>
        </row>
        <row r="32">
          <cell r="J32">
            <v>30</v>
          </cell>
          <cell r="K32" t="str">
            <v>CapitalLiquidity - Q2 2006</v>
          </cell>
          <cell r="L32" t="str">
            <v>YTD 06</v>
          </cell>
          <cell r="M32" t="str">
            <v>Q2 06</v>
          </cell>
          <cell r="N32">
            <v>2006</v>
          </cell>
          <cell r="O32" t="str">
            <v>YTD 2006</v>
          </cell>
          <cell r="P32" t="str">
            <v>Q2</v>
          </cell>
          <cell r="Q32"/>
          <cell r="R32"/>
          <cell r="S32" t="str">
            <v>06</v>
          </cell>
          <cell r="T32">
            <v>2</v>
          </cell>
          <cell r="U32">
            <v>2006</v>
          </cell>
          <cell r="V32" t="str">
            <v>06</v>
          </cell>
          <cell r="W32" t="str">
            <v>K</v>
          </cell>
          <cell r="X32" t="str">
            <v>Q</v>
          </cell>
          <cell r="Y32" t="str">
            <v>2006 2Q</v>
          </cell>
          <cell r="Z32" t="str">
            <v>Q2 2006</v>
          </cell>
          <cell r="AA32" t="str">
            <v>YTD
2006</v>
          </cell>
        </row>
        <row r="33">
          <cell r="J33">
            <v>31</v>
          </cell>
          <cell r="K33" t="str">
            <v>CapitalLiquidity - Q3 2006</v>
          </cell>
          <cell r="L33" t="str">
            <v>YTD 06</v>
          </cell>
          <cell r="M33" t="str">
            <v>Q3 06</v>
          </cell>
          <cell r="N33">
            <v>2006</v>
          </cell>
          <cell r="O33" t="str">
            <v>YTD 2006</v>
          </cell>
          <cell r="P33" t="str">
            <v>Q3</v>
          </cell>
          <cell r="Q33"/>
          <cell r="R33"/>
          <cell r="S33" t="str">
            <v>06</v>
          </cell>
          <cell r="T33">
            <v>3</v>
          </cell>
          <cell r="U33">
            <v>2006</v>
          </cell>
          <cell r="V33" t="str">
            <v>06</v>
          </cell>
          <cell r="W33" t="str">
            <v>K</v>
          </cell>
          <cell r="X33" t="str">
            <v>Q</v>
          </cell>
          <cell r="Y33" t="str">
            <v>2006 3Q</v>
          </cell>
          <cell r="Z33" t="str">
            <v>Q3 2006</v>
          </cell>
          <cell r="AA33" t="str">
            <v>YTD
2006</v>
          </cell>
        </row>
        <row r="34">
          <cell r="J34">
            <v>32</v>
          </cell>
          <cell r="K34" t="str">
            <v>CapitalLiquidity - Q4 2006</v>
          </cell>
          <cell r="L34" t="str">
            <v>2006</v>
          </cell>
          <cell r="M34" t="str">
            <v>Q4 06</v>
          </cell>
          <cell r="N34">
            <v>2006</v>
          </cell>
          <cell r="O34" t="str">
            <v>2006</v>
          </cell>
          <cell r="P34" t="str">
            <v>Q4</v>
          </cell>
          <cell r="Q34"/>
          <cell r="R34"/>
          <cell r="S34" t="str">
            <v>06</v>
          </cell>
          <cell r="T34">
            <v>4</v>
          </cell>
          <cell r="U34">
            <v>2006</v>
          </cell>
          <cell r="V34" t="str">
            <v>06</v>
          </cell>
          <cell r="W34" t="str">
            <v>K</v>
          </cell>
          <cell r="X34" t="str">
            <v>Q</v>
          </cell>
          <cell r="Y34" t="str">
            <v>2006 4Q</v>
          </cell>
          <cell r="Z34" t="str">
            <v>Q4 2006</v>
          </cell>
          <cell r="AA34" t="str">
            <v>YTD
2006</v>
          </cell>
        </row>
        <row r="35">
          <cell r="J35">
            <v>33</v>
          </cell>
          <cell r="K35" t="str">
            <v>CapitalLiquidity - Q1 2007</v>
          </cell>
          <cell r="L35" t="str">
            <v>YTD 07</v>
          </cell>
          <cell r="M35" t="str">
            <v>Q1 07</v>
          </cell>
          <cell r="N35">
            <v>2007</v>
          </cell>
          <cell r="O35" t="str">
            <v>YTD 2007</v>
          </cell>
          <cell r="P35" t="str">
            <v>Q1</v>
          </cell>
          <cell r="Q35">
            <v>2007</v>
          </cell>
          <cell r="R35" t="str">
            <v>07</v>
          </cell>
          <cell r="S35" t="str">
            <v>07</v>
          </cell>
          <cell r="T35">
            <v>1</v>
          </cell>
          <cell r="U35">
            <v>2007</v>
          </cell>
          <cell r="V35" t="str">
            <v>07</v>
          </cell>
          <cell r="W35" t="str">
            <v>K</v>
          </cell>
          <cell r="X35" t="str">
            <v>Q</v>
          </cell>
          <cell r="Y35" t="str">
            <v>2007 1Q</v>
          </cell>
          <cell r="Z35" t="str">
            <v>Q1 2007</v>
          </cell>
          <cell r="AA35" t="str">
            <v>YTD
2007</v>
          </cell>
        </row>
        <row r="36">
          <cell r="J36">
            <v>34</v>
          </cell>
          <cell r="K36" t="str">
            <v>CapitalLiquidity - Q2 2007</v>
          </cell>
          <cell r="L36" t="str">
            <v>YTD 07</v>
          </cell>
          <cell r="M36" t="str">
            <v>Q2 07</v>
          </cell>
          <cell r="N36">
            <v>2007</v>
          </cell>
          <cell r="O36" t="str">
            <v>YTD 2007</v>
          </cell>
          <cell r="P36" t="str">
            <v>Q2</v>
          </cell>
          <cell r="Q36"/>
          <cell r="R36"/>
          <cell r="S36" t="str">
            <v>07</v>
          </cell>
          <cell r="T36">
            <v>2</v>
          </cell>
          <cell r="U36">
            <v>2007</v>
          </cell>
          <cell r="V36" t="str">
            <v>07</v>
          </cell>
          <cell r="W36" t="str">
            <v>K</v>
          </cell>
          <cell r="X36" t="str">
            <v>Q</v>
          </cell>
          <cell r="Y36" t="str">
            <v>2007 2Q</v>
          </cell>
          <cell r="Z36" t="str">
            <v>Q2 2007</v>
          </cell>
          <cell r="AA36" t="str">
            <v>YTD
2007</v>
          </cell>
        </row>
        <row r="37">
          <cell r="J37">
            <v>35</v>
          </cell>
          <cell r="K37" t="str">
            <v>CapitalLiquidity - Q3 2007</v>
          </cell>
          <cell r="L37" t="str">
            <v>YTD 07</v>
          </cell>
          <cell r="M37" t="str">
            <v>Q3 07</v>
          </cell>
          <cell r="N37">
            <v>2007</v>
          </cell>
          <cell r="O37" t="str">
            <v>YTD 2007</v>
          </cell>
          <cell r="P37" t="str">
            <v>Q3</v>
          </cell>
          <cell r="Q37"/>
          <cell r="R37"/>
          <cell r="S37" t="str">
            <v>07</v>
          </cell>
          <cell r="T37">
            <v>3</v>
          </cell>
          <cell r="U37">
            <v>2007</v>
          </cell>
          <cell r="V37" t="str">
            <v>07</v>
          </cell>
          <cell r="W37" t="str">
            <v>K</v>
          </cell>
          <cell r="X37" t="str">
            <v>Q</v>
          </cell>
          <cell r="Y37" t="str">
            <v>2007 3Q</v>
          </cell>
          <cell r="Z37" t="str">
            <v>Q3 2007</v>
          </cell>
          <cell r="AA37" t="str">
            <v>YTD
2007</v>
          </cell>
        </row>
        <row r="38">
          <cell r="J38">
            <v>36</v>
          </cell>
          <cell r="K38" t="str">
            <v>CapitalLiquidity - Q4 2007</v>
          </cell>
          <cell r="L38" t="str">
            <v>2007</v>
          </cell>
          <cell r="M38" t="str">
            <v>Q4 07</v>
          </cell>
          <cell r="N38">
            <v>2007</v>
          </cell>
          <cell r="O38" t="str">
            <v>2007</v>
          </cell>
          <cell r="P38" t="str">
            <v>Q4</v>
          </cell>
          <cell r="Q38"/>
          <cell r="R38"/>
          <cell r="S38" t="str">
            <v>07</v>
          </cell>
          <cell r="T38">
            <v>4</v>
          </cell>
          <cell r="U38">
            <v>2007</v>
          </cell>
          <cell r="V38" t="str">
            <v>07</v>
          </cell>
          <cell r="W38" t="str">
            <v>K</v>
          </cell>
          <cell r="X38" t="str">
            <v>Q</v>
          </cell>
          <cell r="Y38" t="str">
            <v>2007 4Q</v>
          </cell>
          <cell r="Z38" t="str">
            <v>Q4 2007</v>
          </cell>
          <cell r="AA38" t="str">
            <v>YTD
2007</v>
          </cell>
        </row>
        <row r="39">
          <cell r="J39">
            <v>37</v>
          </cell>
          <cell r="K39" t="str">
            <v>CapitalLiquidity - Q1 2008</v>
          </cell>
          <cell r="L39" t="str">
            <v>YTD 08</v>
          </cell>
          <cell r="M39" t="str">
            <v>Q1 08</v>
          </cell>
          <cell r="N39">
            <v>2008</v>
          </cell>
          <cell r="O39" t="str">
            <v>YTD 2008</v>
          </cell>
          <cell r="P39" t="str">
            <v>Q1</v>
          </cell>
          <cell r="Q39">
            <v>2008</v>
          </cell>
          <cell r="R39" t="str">
            <v>08</v>
          </cell>
          <cell r="S39" t="str">
            <v>08</v>
          </cell>
          <cell r="T39">
            <v>1</v>
          </cell>
          <cell r="U39">
            <v>2008</v>
          </cell>
          <cell r="V39" t="str">
            <v>08</v>
          </cell>
          <cell r="W39" t="str">
            <v>K</v>
          </cell>
          <cell r="X39" t="str">
            <v>Q</v>
          </cell>
          <cell r="Y39" t="str">
            <v>2008 1Q</v>
          </cell>
          <cell r="Z39" t="str">
            <v>Q1 2008</v>
          </cell>
          <cell r="AA39" t="str">
            <v>YTD
2008</v>
          </cell>
        </row>
        <row r="40">
          <cell r="J40">
            <v>38</v>
          </cell>
          <cell r="K40" t="str">
            <v>CapitalLiquidity - Q2 2008</v>
          </cell>
          <cell r="L40" t="str">
            <v>YTD 08</v>
          </cell>
          <cell r="M40" t="str">
            <v>Q2 08</v>
          </cell>
          <cell r="N40">
            <v>2008</v>
          </cell>
          <cell r="O40" t="str">
            <v>YTD 2008</v>
          </cell>
          <cell r="P40" t="str">
            <v>Q2</v>
          </cell>
          <cell r="Q40"/>
          <cell r="R40"/>
          <cell r="S40" t="str">
            <v>08</v>
          </cell>
          <cell r="T40">
            <v>2</v>
          </cell>
          <cell r="U40">
            <v>2008</v>
          </cell>
          <cell r="V40" t="str">
            <v>08</v>
          </cell>
          <cell r="W40" t="str">
            <v>K</v>
          </cell>
          <cell r="X40" t="str">
            <v>Q</v>
          </cell>
          <cell r="Y40" t="str">
            <v>2008 2Q</v>
          </cell>
          <cell r="Z40" t="str">
            <v>Q2 2008</v>
          </cell>
          <cell r="AA40" t="str">
            <v>YTD
2008</v>
          </cell>
        </row>
        <row r="41">
          <cell r="J41">
            <v>39</v>
          </cell>
          <cell r="K41" t="str">
            <v>CapitalLiquidity - Q3 2008</v>
          </cell>
          <cell r="L41" t="str">
            <v>YTD 08</v>
          </cell>
          <cell r="M41" t="str">
            <v>Q3 08</v>
          </cell>
          <cell r="N41">
            <v>2008</v>
          </cell>
          <cell r="O41" t="str">
            <v>YTD 2008</v>
          </cell>
          <cell r="P41" t="str">
            <v>Q3</v>
          </cell>
          <cell r="Q41"/>
          <cell r="R41"/>
          <cell r="S41" t="str">
            <v>08</v>
          </cell>
          <cell r="T41">
            <v>3</v>
          </cell>
          <cell r="U41">
            <v>2008</v>
          </cell>
          <cell r="V41" t="str">
            <v>08</v>
          </cell>
          <cell r="W41" t="str">
            <v>K</v>
          </cell>
          <cell r="X41" t="str">
            <v>Q</v>
          </cell>
          <cell r="Y41" t="str">
            <v>2008 3Q</v>
          </cell>
          <cell r="Z41" t="str">
            <v>Q3 2008</v>
          </cell>
          <cell r="AA41" t="str">
            <v>YTD
2008</v>
          </cell>
        </row>
        <row r="42">
          <cell r="J42">
            <v>40</v>
          </cell>
          <cell r="K42" t="str">
            <v>CapitalLiquidity - Q4 2008</v>
          </cell>
          <cell r="L42" t="str">
            <v>2008</v>
          </cell>
          <cell r="M42" t="str">
            <v>Q4 08</v>
          </cell>
          <cell r="N42">
            <v>2008</v>
          </cell>
          <cell r="O42" t="str">
            <v>2008</v>
          </cell>
          <cell r="P42" t="str">
            <v>Q4</v>
          </cell>
          <cell r="Q42"/>
          <cell r="R42"/>
          <cell r="S42" t="str">
            <v>08</v>
          </cell>
          <cell r="T42">
            <v>4</v>
          </cell>
          <cell r="U42">
            <v>2008</v>
          </cell>
          <cell r="V42" t="str">
            <v>08</v>
          </cell>
          <cell r="W42" t="str">
            <v>K</v>
          </cell>
          <cell r="X42" t="str">
            <v>Q</v>
          </cell>
          <cell r="Y42" t="str">
            <v>2008 4Q</v>
          </cell>
          <cell r="Z42" t="str">
            <v>Q4 2008</v>
          </cell>
          <cell r="AA42" t="str">
            <v>YTD
2008</v>
          </cell>
        </row>
        <row r="43">
          <cell r="J43">
            <v>41</v>
          </cell>
          <cell r="K43" t="str">
            <v>CapitalLiquidity - Q1 2009</v>
          </cell>
          <cell r="L43" t="str">
            <v>YTD 09</v>
          </cell>
          <cell r="M43" t="str">
            <v>Q1 09</v>
          </cell>
          <cell r="N43">
            <v>2009</v>
          </cell>
          <cell r="O43" t="str">
            <v>YTD 2009</v>
          </cell>
          <cell r="P43" t="str">
            <v>Q1</v>
          </cell>
          <cell r="Q43">
            <v>2009</v>
          </cell>
          <cell r="R43" t="str">
            <v>09</v>
          </cell>
          <cell r="S43" t="str">
            <v>09</v>
          </cell>
          <cell r="T43">
            <v>1</v>
          </cell>
          <cell r="U43">
            <v>2009</v>
          </cell>
          <cell r="V43" t="str">
            <v>09</v>
          </cell>
          <cell r="W43" t="str">
            <v>K</v>
          </cell>
          <cell r="X43" t="str">
            <v>Q</v>
          </cell>
          <cell r="Y43" t="str">
            <v>2009 1Q</v>
          </cell>
          <cell r="Z43" t="str">
            <v>Q1 2009</v>
          </cell>
          <cell r="AA43" t="str">
            <v>YTD
2009</v>
          </cell>
        </row>
        <row r="44">
          <cell r="J44">
            <v>42</v>
          </cell>
          <cell r="K44" t="str">
            <v>CapitalLiquidity - Q2 2009</v>
          </cell>
          <cell r="L44" t="str">
            <v>YTD 09</v>
          </cell>
          <cell r="M44" t="str">
            <v>Q2 09</v>
          </cell>
          <cell r="N44">
            <v>2009</v>
          </cell>
          <cell r="O44" t="str">
            <v>YTD 2009</v>
          </cell>
          <cell r="P44" t="str">
            <v>Q2</v>
          </cell>
          <cell r="R44"/>
          <cell r="S44" t="str">
            <v>09</v>
          </cell>
          <cell r="T44">
            <v>2</v>
          </cell>
          <cell r="U44">
            <v>2009</v>
          </cell>
          <cell r="V44" t="str">
            <v>09</v>
          </cell>
          <cell r="W44" t="str">
            <v>K</v>
          </cell>
          <cell r="X44" t="str">
            <v>Q</v>
          </cell>
          <cell r="Y44" t="str">
            <v>2009 2Q</v>
          </cell>
          <cell r="Z44" t="str">
            <v>Q2 2009</v>
          </cell>
          <cell r="AA44" t="str">
            <v>YTD
2009</v>
          </cell>
        </row>
        <row r="45">
          <cell r="J45">
            <v>43</v>
          </cell>
          <cell r="K45" t="str">
            <v>CapitalLiquidity - Q3 2009</v>
          </cell>
          <cell r="L45" t="str">
            <v>YTD 09</v>
          </cell>
          <cell r="M45" t="str">
            <v>Q3 09</v>
          </cell>
          <cell r="N45">
            <v>2009</v>
          </cell>
          <cell r="O45" t="str">
            <v>YTD 2009</v>
          </cell>
          <cell r="P45" t="str">
            <v>Q3</v>
          </cell>
          <cell r="R45"/>
          <cell r="S45" t="str">
            <v>09</v>
          </cell>
          <cell r="T45">
            <v>3</v>
          </cell>
          <cell r="U45">
            <v>2009</v>
          </cell>
          <cell r="V45" t="str">
            <v>09</v>
          </cell>
          <cell r="W45" t="str">
            <v>K</v>
          </cell>
          <cell r="X45" t="str">
            <v>Q</v>
          </cell>
          <cell r="Y45" t="str">
            <v>2009 3Q</v>
          </cell>
          <cell r="Z45" t="str">
            <v>Q3 2009</v>
          </cell>
          <cell r="AA45" t="str">
            <v>YTD
2009</v>
          </cell>
        </row>
        <row r="46">
          <cell r="J46">
            <v>44</v>
          </cell>
          <cell r="K46" t="str">
            <v>CapitalLiquidity - Q4 2009</v>
          </cell>
          <cell r="L46" t="str">
            <v>2009</v>
          </cell>
          <cell r="M46" t="str">
            <v>Q4 09</v>
          </cell>
          <cell r="N46">
            <v>2009</v>
          </cell>
          <cell r="O46" t="str">
            <v>2009</v>
          </cell>
          <cell r="P46" t="str">
            <v>Q4</v>
          </cell>
          <cell r="R46"/>
          <cell r="S46" t="str">
            <v>09</v>
          </cell>
          <cell r="T46">
            <v>4</v>
          </cell>
          <cell r="U46">
            <v>2009</v>
          </cell>
          <cell r="V46" t="str">
            <v>09</v>
          </cell>
          <cell r="W46" t="str">
            <v>K</v>
          </cell>
          <cell r="X46" t="str">
            <v>Q</v>
          </cell>
          <cell r="Y46" t="str">
            <v>2009 4Q</v>
          </cell>
          <cell r="Z46" t="str">
            <v>Q4 2009</v>
          </cell>
          <cell r="AA46" t="str">
            <v>YTD
2009</v>
          </cell>
        </row>
        <row r="47">
          <cell r="J47">
            <v>45</v>
          </cell>
          <cell r="K47" t="str">
            <v>CapitalLiquidity - Q1 2010</v>
          </cell>
          <cell r="L47" t="str">
            <v>YTD 10</v>
          </cell>
          <cell r="M47" t="str">
            <v>Q1 10</v>
          </cell>
          <cell r="N47">
            <v>2010</v>
          </cell>
          <cell r="O47" t="str">
            <v>YTD 2010</v>
          </cell>
          <cell r="P47" t="str">
            <v>Q1</v>
          </cell>
          <cell r="Q47">
            <v>2010</v>
          </cell>
          <cell r="R47">
            <v>10</v>
          </cell>
          <cell r="S47" t="str">
            <v>10</v>
          </cell>
          <cell r="T47">
            <v>1</v>
          </cell>
          <cell r="U47">
            <v>2010</v>
          </cell>
          <cell r="V47">
            <v>10</v>
          </cell>
          <cell r="W47" t="str">
            <v>K</v>
          </cell>
          <cell r="X47" t="str">
            <v>Q</v>
          </cell>
          <cell r="Y47" t="str">
            <v>2010 1Q</v>
          </cell>
          <cell r="Z47" t="str">
            <v>Q1 2010</v>
          </cell>
          <cell r="AA47" t="str">
            <v>YTD
2010</v>
          </cell>
        </row>
        <row r="48">
          <cell r="J48">
            <v>46</v>
          </cell>
          <cell r="K48" t="str">
            <v>CapitalLiquidity - Q2 2010</v>
          </cell>
          <cell r="L48" t="str">
            <v>YTD 10</v>
          </cell>
          <cell r="M48" t="str">
            <v>Q2 10</v>
          </cell>
          <cell r="N48">
            <v>2010</v>
          </cell>
          <cell r="O48" t="str">
            <v>YTD 2010</v>
          </cell>
          <cell r="P48" t="str">
            <v>Q2</v>
          </cell>
          <cell r="R48"/>
          <cell r="S48" t="str">
            <v>10</v>
          </cell>
          <cell r="T48">
            <v>2</v>
          </cell>
          <cell r="U48">
            <v>2010</v>
          </cell>
          <cell r="V48">
            <v>10</v>
          </cell>
          <cell r="W48" t="str">
            <v>K</v>
          </cell>
          <cell r="X48" t="str">
            <v>Q</v>
          </cell>
          <cell r="Y48" t="str">
            <v>2010 2Q</v>
          </cell>
          <cell r="Z48" t="str">
            <v>Q2 2010</v>
          </cell>
          <cell r="AA48" t="str">
            <v>YTD
2010</v>
          </cell>
        </row>
        <row r="49">
          <cell r="J49">
            <v>47</v>
          </cell>
          <cell r="K49" t="str">
            <v>CapitalLiquidity - Q3 2010</v>
          </cell>
          <cell r="L49" t="str">
            <v>YTD 10</v>
          </cell>
          <cell r="M49" t="str">
            <v>Q3 10</v>
          </cell>
          <cell r="N49">
            <v>2010</v>
          </cell>
          <cell r="O49" t="str">
            <v>YTD 2010</v>
          </cell>
          <cell r="P49" t="str">
            <v>Q3</v>
          </cell>
          <cell r="R49"/>
          <cell r="S49" t="str">
            <v>10</v>
          </cell>
          <cell r="T49">
            <v>3</v>
          </cell>
          <cell r="U49">
            <v>2010</v>
          </cell>
          <cell r="V49">
            <v>10</v>
          </cell>
          <cell r="W49" t="str">
            <v>K</v>
          </cell>
          <cell r="X49" t="str">
            <v>Q</v>
          </cell>
          <cell r="Y49" t="str">
            <v>2010 3Q</v>
          </cell>
          <cell r="Z49" t="str">
            <v>Q3 2010</v>
          </cell>
          <cell r="AA49" t="str">
            <v>YTD
2010</v>
          </cell>
        </row>
        <row r="50">
          <cell r="J50">
            <v>48</v>
          </cell>
          <cell r="K50" t="str">
            <v>CapitalLiquidity - Q4 2010</v>
          </cell>
          <cell r="L50" t="str">
            <v>2010</v>
          </cell>
          <cell r="M50" t="str">
            <v>Q4 10</v>
          </cell>
          <cell r="N50">
            <v>2010</v>
          </cell>
          <cell r="O50" t="str">
            <v>2010</v>
          </cell>
          <cell r="P50" t="str">
            <v>Q4</v>
          </cell>
          <cell r="R50"/>
          <cell r="S50" t="str">
            <v>10</v>
          </cell>
          <cell r="T50">
            <v>4</v>
          </cell>
          <cell r="U50">
            <v>2010</v>
          </cell>
          <cell r="V50">
            <v>10</v>
          </cell>
          <cell r="W50" t="str">
            <v>K</v>
          </cell>
          <cell r="X50" t="str">
            <v>Q</v>
          </cell>
          <cell r="Y50" t="str">
            <v>2010 4Q</v>
          </cell>
          <cell r="Z50" t="str">
            <v>Q4 2010</v>
          </cell>
          <cell r="AA50" t="str">
            <v>YTD
2010</v>
          </cell>
        </row>
        <row r="51">
          <cell r="J51">
            <v>49</v>
          </cell>
          <cell r="K51" t="str">
            <v>CapitalLiquidity - Q1 2011</v>
          </cell>
          <cell r="L51" t="str">
            <v>YTD 11</v>
          </cell>
          <cell r="M51" t="str">
            <v>Q1 11</v>
          </cell>
          <cell r="N51">
            <v>2011</v>
          </cell>
          <cell r="O51" t="str">
            <v>YTD 2011</v>
          </cell>
          <cell r="P51" t="str">
            <v>Q1</v>
          </cell>
          <cell r="Q51">
            <v>2011</v>
          </cell>
          <cell r="R51">
            <v>11</v>
          </cell>
          <cell r="S51" t="str">
            <v>11</v>
          </cell>
          <cell r="T51">
            <v>1</v>
          </cell>
          <cell r="U51">
            <v>2011</v>
          </cell>
          <cell r="V51">
            <v>11</v>
          </cell>
          <cell r="W51" t="str">
            <v>K</v>
          </cell>
          <cell r="X51" t="str">
            <v>Q</v>
          </cell>
          <cell r="Y51" t="str">
            <v>2011 1Q</v>
          </cell>
          <cell r="Z51" t="str">
            <v>Q1 2011</v>
          </cell>
          <cell r="AA51" t="str">
            <v>YTD
2011</v>
          </cell>
        </row>
        <row r="52">
          <cell r="J52">
            <v>50</v>
          </cell>
          <cell r="K52" t="str">
            <v>CapitalLiquidity - Q2 2011</v>
          </cell>
          <cell r="L52" t="str">
            <v>YTD 11</v>
          </cell>
          <cell r="M52" t="str">
            <v>Q2 11</v>
          </cell>
          <cell r="N52">
            <v>2011</v>
          </cell>
          <cell r="O52" t="str">
            <v>YTD 2011</v>
          </cell>
          <cell r="P52" t="str">
            <v>Q2</v>
          </cell>
          <cell r="R52"/>
          <cell r="S52" t="str">
            <v>11</v>
          </cell>
          <cell r="T52">
            <v>2</v>
          </cell>
          <cell r="U52">
            <v>2011</v>
          </cell>
          <cell r="V52">
            <v>11</v>
          </cell>
          <cell r="W52" t="str">
            <v>K</v>
          </cell>
          <cell r="X52" t="str">
            <v>Q</v>
          </cell>
          <cell r="Y52" t="str">
            <v>2011 2Q</v>
          </cell>
          <cell r="Z52" t="str">
            <v>Q2 2011</v>
          </cell>
          <cell r="AA52" t="str">
            <v>YTD
2011</v>
          </cell>
        </row>
        <row r="53">
          <cell r="J53">
            <v>51</v>
          </cell>
          <cell r="K53" t="str">
            <v>CapitalLiquidity - Q3 2011</v>
          </cell>
          <cell r="L53" t="str">
            <v>YTD 11</v>
          </cell>
          <cell r="M53" t="str">
            <v>Q3 11</v>
          </cell>
          <cell r="N53">
            <v>2011</v>
          </cell>
          <cell r="O53" t="str">
            <v>YTD 2011</v>
          </cell>
          <cell r="P53" t="str">
            <v>Q3</v>
          </cell>
          <cell r="R53"/>
          <cell r="S53" t="str">
            <v>11</v>
          </cell>
          <cell r="T53">
            <v>3</v>
          </cell>
          <cell r="U53">
            <v>2011</v>
          </cell>
          <cell r="V53">
            <v>11</v>
          </cell>
          <cell r="W53" t="str">
            <v>K</v>
          </cell>
          <cell r="X53" t="str">
            <v>Q</v>
          </cell>
          <cell r="Y53" t="str">
            <v>2011 3Q</v>
          </cell>
          <cell r="Z53" t="str">
            <v>Q3 2011</v>
          </cell>
          <cell r="AA53" t="str">
            <v>YTD
2011</v>
          </cell>
        </row>
        <row r="54">
          <cell r="J54">
            <v>52</v>
          </cell>
          <cell r="K54" t="str">
            <v>CapitalLiquidity - Q4 2011</v>
          </cell>
          <cell r="L54" t="str">
            <v>2011</v>
          </cell>
          <cell r="M54" t="str">
            <v>Q4 11</v>
          </cell>
          <cell r="N54">
            <v>2011</v>
          </cell>
          <cell r="O54" t="str">
            <v>2011</v>
          </cell>
          <cell r="P54" t="str">
            <v>Q4</v>
          </cell>
          <cell r="R54"/>
          <cell r="S54" t="str">
            <v>11</v>
          </cell>
          <cell r="T54">
            <v>4</v>
          </cell>
          <cell r="U54">
            <v>2011</v>
          </cell>
          <cell r="V54">
            <v>11</v>
          </cell>
          <cell r="W54" t="str">
            <v>K</v>
          </cell>
          <cell r="X54" t="str">
            <v>Q</v>
          </cell>
          <cell r="Y54" t="str">
            <v>2011 4Q</v>
          </cell>
          <cell r="Z54" t="str">
            <v>Q4 2011</v>
          </cell>
          <cell r="AA54" t="str">
            <v>YTD
2011</v>
          </cell>
        </row>
        <row r="55">
          <cell r="J55">
            <v>53</v>
          </cell>
          <cell r="K55" t="str">
            <v>CapitalLiquidity - Q1 2012</v>
          </cell>
          <cell r="L55" t="str">
            <v>YTD 12</v>
          </cell>
          <cell r="M55" t="str">
            <v>Q1 12</v>
          </cell>
          <cell r="N55">
            <v>2012</v>
          </cell>
          <cell r="O55" t="str">
            <v>YTD 2012</v>
          </cell>
          <cell r="P55" t="str">
            <v>Q1</v>
          </cell>
          <cell r="Q55">
            <v>2012</v>
          </cell>
          <cell r="R55">
            <v>12</v>
          </cell>
          <cell r="S55" t="str">
            <v>12</v>
          </cell>
          <cell r="T55">
            <v>1</v>
          </cell>
          <cell r="U55">
            <v>2012</v>
          </cell>
          <cell r="V55">
            <v>12</v>
          </cell>
          <cell r="W55" t="str">
            <v>K</v>
          </cell>
          <cell r="X55" t="str">
            <v>Q</v>
          </cell>
          <cell r="Y55" t="str">
            <v>2012 1Q</v>
          </cell>
          <cell r="Z55" t="str">
            <v>Q1 2012</v>
          </cell>
          <cell r="AA55" t="str">
            <v>YTD
2012</v>
          </cell>
        </row>
        <row r="56">
          <cell r="J56">
            <v>54</v>
          </cell>
          <cell r="K56" t="str">
            <v>CapitalLiquidity - Q2 2012</v>
          </cell>
          <cell r="L56" t="str">
            <v>YTD 12</v>
          </cell>
          <cell r="M56" t="str">
            <v>Q2 12</v>
          </cell>
          <cell r="N56">
            <v>2012</v>
          </cell>
          <cell r="O56" t="str">
            <v>YTD 2012</v>
          </cell>
          <cell r="P56" t="str">
            <v>Q2</v>
          </cell>
          <cell r="R56"/>
          <cell r="S56" t="str">
            <v>12</v>
          </cell>
          <cell r="T56">
            <v>2</v>
          </cell>
          <cell r="U56">
            <v>2012</v>
          </cell>
          <cell r="V56">
            <v>12</v>
          </cell>
          <cell r="W56" t="str">
            <v>K</v>
          </cell>
          <cell r="X56" t="str">
            <v>Q</v>
          </cell>
          <cell r="Y56" t="str">
            <v>2012 2Q</v>
          </cell>
          <cell r="Z56" t="str">
            <v>Q2 2012</v>
          </cell>
          <cell r="AA56" t="str">
            <v>YTD
2012</v>
          </cell>
        </row>
        <row r="57">
          <cell r="J57">
            <v>55</v>
          </cell>
          <cell r="K57" t="str">
            <v>CapitalLiquidity - Q3 2012</v>
          </cell>
          <cell r="L57" t="str">
            <v>YTD 12</v>
          </cell>
          <cell r="M57" t="str">
            <v>Q3 12</v>
          </cell>
          <cell r="N57">
            <v>2012</v>
          </cell>
          <cell r="O57" t="str">
            <v>YTD 2012</v>
          </cell>
          <cell r="P57" t="str">
            <v>Q3</v>
          </cell>
          <cell r="R57"/>
          <cell r="S57" t="str">
            <v>12</v>
          </cell>
          <cell r="T57">
            <v>3</v>
          </cell>
          <cell r="U57">
            <v>2012</v>
          </cell>
          <cell r="V57">
            <v>12</v>
          </cell>
          <cell r="W57" t="str">
            <v>K</v>
          </cell>
          <cell r="X57" t="str">
            <v>Q</v>
          </cell>
          <cell r="Y57" t="str">
            <v>2012 3Q</v>
          </cell>
          <cell r="Z57" t="str">
            <v>Q3 2012</v>
          </cell>
          <cell r="AA57" t="str">
            <v>YTD
2012</v>
          </cell>
        </row>
        <row r="58">
          <cell r="J58">
            <v>56</v>
          </cell>
          <cell r="K58" t="str">
            <v>CapitalLiquidity - Q4 2012</v>
          </cell>
          <cell r="L58" t="str">
            <v>2012</v>
          </cell>
          <cell r="M58" t="str">
            <v>Q4 12</v>
          </cell>
          <cell r="N58">
            <v>2012</v>
          </cell>
          <cell r="O58" t="str">
            <v>2012</v>
          </cell>
          <cell r="P58" t="str">
            <v>Q4</v>
          </cell>
          <cell r="R58"/>
          <cell r="S58" t="str">
            <v>12</v>
          </cell>
          <cell r="T58">
            <v>4</v>
          </cell>
          <cell r="U58">
            <v>2012</v>
          </cell>
          <cell r="V58">
            <v>12</v>
          </cell>
          <cell r="W58" t="str">
            <v>K</v>
          </cell>
          <cell r="X58" t="str">
            <v>Q</v>
          </cell>
          <cell r="Y58" t="str">
            <v>2012 4Q</v>
          </cell>
          <cell r="Z58" t="str">
            <v>Q4 2012</v>
          </cell>
          <cell r="AA58" t="str">
            <v>YTD
2012</v>
          </cell>
        </row>
        <row r="59">
          <cell r="J59">
            <v>57</v>
          </cell>
          <cell r="K59" t="str">
            <v>CapitalLiquidity - Q1 2013</v>
          </cell>
          <cell r="L59" t="str">
            <v>YTD 13</v>
          </cell>
          <cell r="M59" t="str">
            <v>Q1 13</v>
          </cell>
          <cell r="N59">
            <v>2013</v>
          </cell>
          <cell r="O59" t="str">
            <v>YTD 2013</v>
          </cell>
          <cell r="P59" t="str">
            <v>Q1</v>
          </cell>
          <cell r="Q59">
            <v>2013</v>
          </cell>
          <cell r="R59">
            <v>13</v>
          </cell>
          <cell r="S59" t="str">
            <v>13</v>
          </cell>
          <cell r="T59">
            <v>1</v>
          </cell>
          <cell r="U59">
            <v>2013</v>
          </cell>
          <cell r="V59">
            <v>13</v>
          </cell>
          <cell r="W59" t="str">
            <v>K</v>
          </cell>
          <cell r="X59" t="str">
            <v>Q</v>
          </cell>
          <cell r="Y59" t="str">
            <v>2013 1Q</v>
          </cell>
          <cell r="Z59" t="str">
            <v>Q1 2013</v>
          </cell>
          <cell r="AA59" t="str">
            <v>YTD
2013</v>
          </cell>
        </row>
        <row r="60">
          <cell r="J60">
            <v>58</v>
          </cell>
          <cell r="K60" t="str">
            <v>CapitalLiquidity - Q2 2013</v>
          </cell>
          <cell r="L60" t="str">
            <v>YTD 13</v>
          </cell>
          <cell r="M60" t="str">
            <v>Q2 13</v>
          </cell>
          <cell r="N60">
            <v>2013</v>
          </cell>
          <cell r="O60" t="str">
            <v>YTD 2013</v>
          </cell>
          <cell r="P60" t="str">
            <v>Q2</v>
          </cell>
          <cell r="R60"/>
          <cell r="S60" t="str">
            <v>13</v>
          </cell>
          <cell r="T60">
            <v>2</v>
          </cell>
          <cell r="U60">
            <v>2013</v>
          </cell>
          <cell r="V60">
            <v>13</v>
          </cell>
          <cell r="W60" t="str">
            <v>K</v>
          </cell>
          <cell r="X60" t="str">
            <v>Q</v>
          </cell>
          <cell r="Y60" t="str">
            <v>2013 2Q</v>
          </cell>
          <cell r="Z60" t="str">
            <v>Q2 2013</v>
          </cell>
          <cell r="AA60" t="str">
            <v>YTD
2013</v>
          </cell>
        </row>
        <row r="61">
          <cell r="J61">
            <v>59</v>
          </cell>
          <cell r="K61" t="str">
            <v>CapitalLiquidity - Q3 2013</v>
          </cell>
          <cell r="L61" t="str">
            <v>YTD 13</v>
          </cell>
          <cell r="M61" t="str">
            <v>Q3 13</v>
          </cell>
          <cell r="N61">
            <v>2013</v>
          </cell>
          <cell r="O61" t="str">
            <v>YTD 2013</v>
          </cell>
          <cell r="P61" t="str">
            <v>Q3</v>
          </cell>
          <cell r="R61"/>
          <cell r="S61" t="str">
            <v>13</v>
          </cell>
          <cell r="T61">
            <v>3</v>
          </cell>
          <cell r="U61">
            <v>2013</v>
          </cell>
          <cell r="V61">
            <v>13</v>
          </cell>
          <cell r="W61" t="str">
            <v>K</v>
          </cell>
          <cell r="X61" t="str">
            <v>Q</v>
          </cell>
          <cell r="Y61" t="str">
            <v>2013 3Q</v>
          </cell>
          <cell r="Z61" t="str">
            <v>Q3 2013</v>
          </cell>
          <cell r="AA61" t="str">
            <v>YTD
2013</v>
          </cell>
        </row>
        <row r="62">
          <cell r="J62">
            <v>60</v>
          </cell>
          <cell r="K62" t="str">
            <v>CapitalLiquidity - Q4 2013</v>
          </cell>
          <cell r="L62" t="str">
            <v>2013</v>
          </cell>
          <cell r="M62" t="str">
            <v>Q4 13</v>
          </cell>
          <cell r="N62">
            <v>2013</v>
          </cell>
          <cell r="O62" t="str">
            <v>2013</v>
          </cell>
          <cell r="P62" t="str">
            <v>Q4</v>
          </cell>
          <cell r="R62"/>
          <cell r="S62" t="str">
            <v>13</v>
          </cell>
          <cell r="T62">
            <v>4</v>
          </cell>
          <cell r="U62">
            <v>2013</v>
          </cell>
          <cell r="V62">
            <v>13</v>
          </cell>
          <cell r="W62" t="str">
            <v>K</v>
          </cell>
          <cell r="X62" t="str">
            <v>Q</v>
          </cell>
          <cell r="Y62" t="str">
            <v>2013 4Q</v>
          </cell>
          <cell r="Z62" t="str">
            <v>Q4 2013</v>
          </cell>
          <cell r="AA62" t="str">
            <v>YTD
2013</v>
          </cell>
        </row>
        <row r="63">
          <cell r="J63">
            <v>61</v>
          </cell>
          <cell r="K63" t="str">
            <v>CapitalLiquidity - Q1 2014</v>
          </cell>
          <cell r="L63" t="str">
            <v>YTD 14</v>
          </cell>
          <cell r="M63" t="str">
            <v>Q1 14</v>
          </cell>
          <cell r="N63">
            <v>2014</v>
          </cell>
          <cell r="O63" t="str">
            <v>YTD 2014</v>
          </cell>
          <cell r="P63" t="str">
            <v>Q1</v>
          </cell>
          <cell r="Q63">
            <v>2014</v>
          </cell>
          <cell r="R63">
            <v>14</v>
          </cell>
          <cell r="S63" t="str">
            <v>14</v>
          </cell>
          <cell r="T63">
            <v>1</v>
          </cell>
          <cell r="U63">
            <v>2014</v>
          </cell>
          <cell r="V63">
            <v>14</v>
          </cell>
          <cell r="W63" t="str">
            <v>K</v>
          </cell>
          <cell r="X63" t="str">
            <v>Q</v>
          </cell>
          <cell r="Y63" t="str">
            <v>2014 1Q</v>
          </cell>
          <cell r="Z63" t="str">
            <v>Q1 2014</v>
          </cell>
          <cell r="AA63" t="str">
            <v>YTD
2014</v>
          </cell>
        </row>
        <row r="64">
          <cell r="J64">
            <v>62</v>
          </cell>
          <cell r="K64" t="str">
            <v>CapitalLiquidity - Q2 2014</v>
          </cell>
          <cell r="L64" t="str">
            <v>YTD 14</v>
          </cell>
          <cell r="M64" t="str">
            <v>Q2 14</v>
          </cell>
          <cell r="N64">
            <v>2014</v>
          </cell>
          <cell r="O64" t="str">
            <v>YTD 2014</v>
          </cell>
          <cell r="P64" t="str">
            <v>Q2</v>
          </cell>
          <cell r="R64"/>
          <cell r="S64" t="str">
            <v>14</v>
          </cell>
          <cell r="T64">
            <v>2</v>
          </cell>
          <cell r="U64">
            <v>2014</v>
          </cell>
          <cell r="V64">
            <v>14</v>
          </cell>
          <cell r="W64" t="str">
            <v>K</v>
          </cell>
          <cell r="X64" t="str">
            <v>Q</v>
          </cell>
          <cell r="Y64" t="str">
            <v>2014 2Q</v>
          </cell>
          <cell r="Z64" t="str">
            <v>Q2 2014</v>
          </cell>
          <cell r="AA64" t="str">
            <v>YTD
2014</v>
          </cell>
        </row>
        <row r="65">
          <cell r="J65">
            <v>63</v>
          </cell>
          <cell r="K65" t="str">
            <v>CapitalLiquidity - Q3 2014</v>
          </cell>
          <cell r="L65" t="str">
            <v>YTD 14</v>
          </cell>
          <cell r="M65" t="str">
            <v>Q3 14</v>
          </cell>
          <cell r="N65">
            <v>2014</v>
          </cell>
          <cell r="O65" t="str">
            <v>YTD 2014</v>
          </cell>
          <cell r="P65" t="str">
            <v>Q3</v>
          </cell>
          <cell r="R65"/>
          <cell r="S65" t="str">
            <v>14</v>
          </cell>
          <cell r="T65">
            <v>3</v>
          </cell>
          <cell r="U65">
            <v>2014</v>
          </cell>
          <cell r="V65">
            <v>14</v>
          </cell>
          <cell r="W65" t="str">
            <v>K</v>
          </cell>
          <cell r="X65" t="str">
            <v>Q</v>
          </cell>
          <cell r="Y65" t="str">
            <v>2014 3Q</v>
          </cell>
          <cell r="Z65" t="str">
            <v>Q3 2014</v>
          </cell>
          <cell r="AA65" t="str">
            <v>YTD
2014</v>
          </cell>
        </row>
        <row r="66">
          <cell r="J66">
            <v>64</v>
          </cell>
          <cell r="K66" t="str">
            <v>CapitalLiquidity - Q4 2014</v>
          </cell>
          <cell r="L66" t="str">
            <v>2014</v>
          </cell>
          <cell r="M66" t="str">
            <v>Q4 14</v>
          </cell>
          <cell r="N66">
            <v>2014</v>
          </cell>
          <cell r="O66" t="str">
            <v>2014</v>
          </cell>
          <cell r="P66" t="str">
            <v>Q4</v>
          </cell>
          <cell r="R66"/>
          <cell r="S66" t="str">
            <v>14</v>
          </cell>
          <cell r="T66">
            <v>4</v>
          </cell>
          <cell r="U66">
            <v>2014</v>
          </cell>
          <cell r="V66">
            <v>14</v>
          </cell>
          <cell r="W66" t="str">
            <v>K</v>
          </cell>
          <cell r="X66" t="str">
            <v>Q</v>
          </cell>
          <cell r="Y66" t="str">
            <v>2014 4Q</v>
          </cell>
          <cell r="Z66" t="str">
            <v>Q4 2014</v>
          </cell>
          <cell r="AA66" t="str">
            <v>YTD
2014</v>
          </cell>
        </row>
        <row r="67">
          <cell r="J67">
            <v>65</v>
          </cell>
          <cell r="K67" t="str">
            <v>CapitalLiquidity - Q1 2015</v>
          </cell>
          <cell r="L67" t="str">
            <v>YTD 15</v>
          </cell>
          <cell r="M67" t="str">
            <v>Q1 15</v>
          </cell>
          <cell r="N67">
            <v>2015</v>
          </cell>
          <cell r="O67" t="str">
            <v>YTD 15</v>
          </cell>
          <cell r="P67" t="str">
            <v>Q1</v>
          </cell>
          <cell r="Q67">
            <v>2015</v>
          </cell>
          <cell r="R67">
            <v>15</v>
          </cell>
          <cell r="S67" t="str">
            <v>15</v>
          </cell>
          <cell r="T67">
            <v>1</v>
          </cell>
          <cell r="U67">
            <v>2015</v>
          </cell>
          <cell r="V67">
            <v>15</v>
          </cell>
          <cell r="W67" t="str">
            <v>K</v>
          </cell>
          <cell r="X67" t="str">
            <v>Q</v>
          </cell>
          <cell r="Y67" t="str">
            <v>2015 1Q</v>
          </cell>
          <cell r="Z67" t="str">
            <v>Q1 2015</v>
          </cell>
          <cell r="AA67" t="str">
            <v>YTD
2015</v>
          </cell>
        </row>
        <row r="68">
          <cell r="J68">
            <v>66</v>
          </cell>
          <cell r="K68" t="str">
            <v>CapitalLiquidity - Q2 2015</v>
          </cell>
          <cell r="L68" t="str">
            <v>YTD 15</v>
          </cell>
          <cell r="M68" t="str">
            <v>Q2 15</v>
          </cell>
          <cell r="N68">
            <v>2015</v>
          </cell>
          <cell r="O68" t="str">
            <v>YTD 15</v>
          </cell>
          <cell r="P68" t="str">
            <v>Q2</v>
          </cell>
          <cell r="R68"/>
          <cell r="S68" t="str">
            <v>15</v>
          </cell>
          <cell r="T68">
            <v>2</v>
          </cell>
          <cell r="U68">
            <v>2015</v>
          </cell>
          <cell r="V68">
            <v>15</v>
          </cell>
          <cell r="W68" t="str">
            <v>K</v>
          </cell>
          <cell r="X68" t="str">
            <v>Q</v>
          </cell>
          <cell r="Y68" t="str">
            <v>2015 2Q</v>
          </cell>
          <cell r="Z68" t="str">
            <v>Q2 2015</v>
          </cell>
          <cell r="AA68" t="str">
            <v>YTD
2015</v>
          </cell>
        </row>
        <row r="69">
          <cell r="J69">
            <v>67</v>
          </cell>
          <cell r="K69" t="str">
            <v>CapitalLiquidity - Q3 2015</v>
          </cell>
          <cell r="L69" t="str">
            <v>YTD 15</v>
          </cell>
          <cell r="M69" t="str">
            <v>Q3 15</v>
          </cell>
          <cell r="N69">
            <v>2015</v>
          </cell>
          <cell r="O69" t="str">
            <v>YTD 15</v>
          </cell>
          <cell r="P69" t="str">
            <v>Q3</v>
          </cell>
          <cell r="R69"/>
          <cell r="S69" t="str">
            <v>15</v>
          </cell>
          <cell r="T69">
            <v>3</v>
          </cell>
          <cell r="U69">
            <v>2015</v>
          </cell>
          <cell r="V69">
            <v>15</v>
          </cell>
          <cell r="W69" t="str">
            <v>K</v>
          </cell>
          <cell r="X69" t="str">
            <v>Q</v>
          </cell>
          <cell r="Y69" t="str">
            <v>2015 3Q</v>
          </cell>
          <cell r="Z69" t="str">
            <v>Q3 2015</v>
          </cell>
          <cell r="AA69" t="str">
            <v>YTD
2015</v>
          </cell>
        </row>
        <row r="70">
          <cell r="J70">
            <v>68</v>
          </cell>
          <cell r="K70" t="str">
            <v>CapitalLiquidity - Q4 2015</v>
          </cell>
          <cell r="L70" t="str">
            <v>2015</v>
          </cell>
          <cell r="M70" t="str">
            <v>Q4 15</v>
          </cell>
          <cell r="N70">
            <v>2015</v>
          </cell>
          <cell r="O70" t="str">
            <v>2015</v>
          </cell>
          <cell r="P70" t="str">
            <v>Q4</v>
          </cell>
          <cell r="R70"/>
          <cell r="S70" t="str">
            <v>15</v>
          </cell>
          <cell r="T70">
            <v>4</v>
          </cell>
          <cell r="U70">
            <v>2015</v>
          </cell>
          <cell r="V70">
            <v>15</v>
          </cell>
          <cell r="W70" t="str">
            <v>K</v>
          </cell>
          <cell r="X70" t="str">
            <v>Q</v>
          </cell>
          <cell r="Y70" t="str">
            <v>2015 4Q</v>
          </cell>
          <cell r="Z70" t="str">
            <v>Q4 2015</v>
          </cell>
          <cell r="AA70" t="str">
            <v>YTD
2015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Tabeller1"/>
      <sheetName val="Tabeller2"/>
      <sheetName val="Tabeller3"/>
      <sheetName val="PPT"/>
      <sheetName val="MR1"/>
      <sheetName val="MR2A"/>
      <sheetName val="MR2B"/>
      <sheetName val="MR3"/>
      <sheetName val="MR4"/>
      <sheetName val="MR5"/>
      <sheetName val="MR6"/>
      <sheetName val="MR7"/>
      <sheetName val="MR8"/>
      <sheetName val="GD"/>
      <sheetName val="Data2"/>
      <sheetName val="NewBranch"/>
      <sheetName val="NB_data"/>
      <sheetName val="Cost"/>
      <sheetName val="B_Vol"/>
      <sheetName val="Udl"/>
      <sheetName val="Ind"/>
      <sheetName val="SYDPL"/>
      <sheetName val="KBH"/>
      <sheetName val="ARHUS"/>
      <sheetName val="SYDBAL"/>
      <sheetName val="KBHBAL"/>
      <sheetName val="ARHUSBAL"/>
      <sheetName val="SKIVPL"/>
      <sheetName val="Ø1"/>
      <sheetName val="Ø2a"/>
      <sheetName val="Ø2"/>
      <sheetName val="Ø3"/>
      <sheetName val="Ø4"/>
      <sheetName val="Ø5"/>
      <sheetName val="Ø6"/>
      <sheetName val="Ø5B"/>
      <sheetName val="Ø6B"/>
      <sheetName val="Ø7"/>
      <sheetName val="Ø8"/>
      <sheetName val="Ø9"/>
      <sheetName val="ø10a"/>
      <sheetName val="ø10"/>
      <sheetName val="Ø11"/>
      <sheetName val="Ø12"/>
      <sheetName val="Ø13"/>
      <sheetName val="Ø14"/>
      <sheetName val="Ø15"/>
      <sheetName val="Ø16"/>
      <sheetName val="Ø17"/>
      <sheetName val="Ø17a"/>
      <sheetName val="Ø18"/>
      <sheetName val="Ø19"/>
      <sheetName val="Ø20"/>
      <sheetName val="Ø21"/>
      <sheetName val="Ø22a"/>
      <sheetName val="Ø22"/>
      <sheetName val="Ø23"/>
      <sheetName val="Ø24"/>
      <sheetName val="Ø25"/>
      <sheetName val="Ø26"/>
      <sheetName val="Ø27"/>
      <sheetName val="Ø28"/>
      <sheetName val="Ø29"/>
      <sheetName val="Ø30"/>
      <sheetName val="Ø31"/>
      <sheetName val="Ø32"/>
      <sheetName val="Ø33"/>
      <sheetName val="Ø34"/>
      <sheetName val="Ø35"/>
      <sheetName val="Ø35a"/>
      <sheetName val="Ø36"/>
      <sheetName val="Ø37"/>
      <sheetName val="Ø38"/>
      <sheetName val="Ø39"/>
      <sheetName val="Data6"/>
      <sheetName val="Data1"/>
      <sheetName val="K1"/>
      <sheetName val="K1B"/>
      <sheetName val="K2"/>
      <sheetName val="K2 (2)"/>
      <sheetName val="K2B"/>
      <sheetName val="K3"/>
      <sheetName val="K4"/>
      <sheetName val="K4B"/>
      <sheetName val="K5"/>
      <sheetName val="K6"/>
      <sheetName val="NS_DLB"/>
      <sheetName val="Data3"/>
      <sheetName val="Data4"/>
      <sheetName val="Data5"/>
      <sheetName val="Rapport"/>
      <sheetName val="2004, 3. kvt - koncern"/>
      <sheetName val="2005, halvår - koncern"/>
      <sheetName val="2004, 2. kvt. - koncern"/>
      <sheetName val="2003"/>
      <sheetName val="2005, 1. kvt - koncern"/>
      <sheetName val="2004 1. kvt"/>
      <sheetName val="Diagram2"/>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row r="100">
          <cell r="U100" t="e">
            <v>#N/A</v>
          </cell>
        </row>
        <row r="101">
          <cell r="U101" t="e">
            <v>#N/A</v>
          </cell>
        </row>
        <row r="102">
          <cell r="U102" t="e">
            <v>#N/A</v>
          </cell>
        </row>
        <row r="103">
          <cell r="U103" t="e">
            <v>#N/A</v>
          </cell>
        </row>
        <row r="104">
          <cell r="U104" t="e">
            <v>#N/A</v>
          </cell>
        </row>
        <row r="105">
          <cell r="U105" t="e">
            <v>#N/A</v>
          </cell>
        </row>
        <row r="106">
          <cell r="U106" t="e">
            <v>#N/A</v>
          </cell>
        </row>
        <row r="107">
          <cell r="U107" t="e">
            <v>#N/A</v>
          </cell>
        </row>
        <row r="108">
          <cell r="U108" t="e">
            <v>#N/A</v>
          </cell>
        </row>
        <row r="109">
          <cell r="U109" t="e">
            <v>#N/A</v>
          </cell>
        </row>
      </sheetData>
      <sheetData sheetId="97"/>
      <sheetData sheetId="98"/>
      <sheetData sheetId="99"/>
      <sheetData sheetId="100"/>
      <sheetData sheetId="101"/>
      <sheetData sheetId="102"/>
      <sheetData sheetId="103" refreshError="1"/>
    </sheetDataSet>
  </externalBook>
</externalLink>
</file>

<file path=xl/theme/theme1.xml><?xml version="1.0" encoding="utf-8"?>
<a:theme xmlns:a="http://schemas.openxmlformats.org/drawingml/2006/main" name="Office-tema">
  <a:themeElements>
    <a:clrScheme name="Spar Nord">
      <a:dk1>
        <a:sysClr val="windowText" lastClr="000000"/>
      </a:dk1>
      <a:lt1>
        <a:sysClr val="window" lastClr="FFFFFF"/>
      </a:lt1>
      <a:dk2>
        <a:srgbClr val="44546A"/>
      </a:dk2>
      <a:lt2>
        <a:srgbClr val="E7E6E6"/>
      </a:lt2>
      <a:accent1>
        <a:srgbClr val="E4003F"/>
      </a:accent1>
      <a:accent2>
        <a:srgbClr val="393634"/>
      </a:accent2>
      <a:accent3>
        <a:srgbClr val="023671"/>
      </a:accent3>
      <a:accent4>
        <a:srgbClr val="83786F"/>
      </a:accent4>
      <a:accent5>
        <a:srgbClr val="C00000"/>
      </a:accent5>
      <a:accent6>
        <a:srgbClr val="ACA39A"/>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013A-FEF0-4A7A-BEA1-421507F38AFF}">
  <sheetPr>
    <tabColor rgb="FFFF0000"/>
  </sheetPr>
  <dimension ref="B2:I10"/>
  <sheetViews>
    <sheetView zoomScale="90" zoomScaleNormal="90" workbookViewId="0">
      <selection activeCell="N32" sqref="N32"/>
    </sheetView>
  </sheetViews>
  <sheetFormatPr defaultRowHeight="15"/>
  <cols>
    <col min="1" max="16384" width="9.140625" style="115"/>
  </cols>
  <sheetData>
    <row r="2" spans="2:9" ht="16.5">
      <c r="B2" s="117" t="s">
        <v>187</v>
      </c>
      <c r="C2" s="117"/>
      <c r="D2" s="116"/>
      <c r="E2" s="116"/>
      <c r="F2" s="116"/>
      <c r="G2" s="116"/>
      <c r="H2" s="116"/>
      <c r="I2" s="116"/>
    </row>
    <row r="3" spans="2:9" ht="15.75" customHeight="1">
      <c r="B3" s="450" t="s">
        <v>740</v>
      </c>
      <c r="C3" s="450"/>
      <c r="D3" s="450"/>
      <c r="E3" s="450"/>
      <c r="F3" s="450"/>
      <c r="G3" s="450"/>
      <c r="H3" s="450"/>
    </row>
    <row r="4" spans="2:9">
      <c r="B4" s="450"/>
      <c r="C4" s="450"/>
      <c r="D4" s="450"/>
      <c r="E4" s="450"/>
      <c r="F4" s="450"/>
      <c r="G4" s="450"/>
      <c r="H4" s="450"/>
    </row>
    <row r="5" spans="2:9">
      <c r="B5" s="450"/>
      <c r="C5" s="450"/>
      <c r="D5" s="450"/>
      <c r="E5" s="450"/>
      <c r="F5" s="450"/>
      <c r="G5" s="450"/>
      <c r="H5" s="450"/>
    </row>
    <row r="6" spans="2:9">
      <c r="B6" s="450"/>
      <c r="C6" s="450"/>
      <c r="D6" s="450"/>
      <c r="E6" s="450"/>
      <c r="F6" s="450"/>
      <c r="G6" s="450"/>
      <c r="H6" s="450"/>
    </row>
    <row r="7" spans="2:9">
      <c r="B7" s="450"/>
      <c r="C7" s="450"/>
      <c r="D7" s="450"/>
      <c r="E7" s="450"/>
      <c r="F7" s="450"/>
      <c r="G7" s="450"/>
      <c r="H7" s="450"/>
    </row>
    <row r="8" spans="2:9">
      <c r="B8" s="450"/>
      <c r="C8" s="450"/>
      <c r="D8" s="450"/>
      <c r="E8" s="450"/>
      <c r="F8" s="450"/>
      <c r="G8" s="450"/>
      <c r="H8" s="450"/>
    </row>
    <row r="9" spans="2:9">
      <c r="B9" s="450"/>
      <c r="C9" s="450"/>
      <c r="D9" s="450"/>
      <c r="E9" s="450"/>
      <c r="F9" s="450"/>
      <c r="G9" s="450"/>
      <c r="H9" s="450"/>
    </row>
    <row r="10" spans="2:9">
      <c r="B10" s="450"/>
      <c r="C10" s="450"/>
      <c r="D10" s="450"/>
      <c r="E10" s="450"/>
      <c r="F10" s="450"/>
      <c r="G10" s="450"/>
      <c r="H10" s="450"/>
    </row>
  </sheetData>
  <mergeCells count="1">
    <mergeCell ref="B3: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E866-011B-414D-BBB2-23ECC54845B6}">
  <dimension ref="B1:H11"/>
  <sheetViews>
    <sheetView zoomScale="90" zoomScaleNormal="90" workbookViewId="0">
      <selection activeCell="D46" sqref="D46"/>
    </sheetView>
  </sheetViews>
  <sheetFormatPr defaultRowHeight="15"/>
  <cols>
    <col min="2" max="2" width="9.140625" style="75" customWidth="1"/>
    <col min="3" max="3" width="81.85546875" customWidth="1"/>
    <col min="4" max="5" width="21.42578125" style="237" customWidth="1"/>
  </cols>
  <sheetData>
    <row r="1" spans="2:8" s="50" customFormat="1" ht="16.5" customHeight="1">
      <c r="B1" s="75"/>
      <c r="D1" s="237"/>
      <c r="E1" s="237"/>
    </row>
    <row r="2" spans="2:8" ht="18.75">
      <c r="B2" s="109" t="s">
        <v>468</v>
      </c>
      <c r="C2" s="105"/>
      <c r="D2" s="248"/>
      <c r="E2" s="248"/>
      <c r="G2" s="452" t="s">
        <v>181</v>
      </c>
      <c r="H2" s="453"/>
    </row>
    <row r="3" spans="2:8" ht="16.5" customHeight="1">
      <c r="G3" s="454"/>
      <c r="H3" s="455"/>
    </row>
    <row r="4" spans="2:8" ht="16.5">
      <c r="B4" s="73"/>
      <c r="C4" s="1"/>
      <c r="D4" s="62"/>
      <c r="E4" s="62"/>
      <c r="G4" s="29"/>
      <c r="H4" s="29"/>
    </row>
    <row r="5" spans="2:8" s="50" customFormat="1" ht="16.5">
      <c r="B5" s="73" t="s">
        <v>849</v>
      </c>
      <c r="C5" s="1"/>
      <c r="D5" s="62" t="s">
        <v>112</v>
      </c>
      <c r="E5" s="62" t="s">
        <v>457</v>
      </c>
      <c r="G5" s="29"/>
      <c r="H5" s="29"/>
    </row>
    <row r="6" spans="2:8" ht="16.5">
      <c r="B6" s="85">
        <v>1</v>
      </c>
      <c r="C6" s="2" t="s">
        <v>469</v>
      </c>
      <c r="D6" s="386"/>
      <c r="E6" s="386"/>
    </row>
    <row r="7" spans="2:8" ht="16.5">
      <c r="B7" s="85">
        <v>2</v>
      </c>
      <c r="C7" s="2" t="s">
        <v>470</v>
      </c>
      <c r="D7" s="413"/>
      <c r="E7" s="386"/>
    </row>
    <row r="8" spans="2:8" ht="16.5">
      <c r="B8" s="85">
        <v>3</v>
      </c>
      <c r="C8" s="2" t="s">
        <v>471</v>
      </c>
      <c r="D8" s="413"/>
      <c r="E8" s="386"/>
    </row>
    <row r="9" spans="2:8" ht="16.5">
      <c r="B9" s="85">
        <v>4</v>
      </c>
      <c r="C9" s="2" t="s">
        <v>472</v>
      </c>
      <c r="D9" s="386">
        <v>1474583814.28</v>
      </c>
      <c r="E9" s="386">
        <v>251583267.56999999</v>
      </c>
    </row>
    <row r="10" spans="2:8" ht="33">
      <c r="B10" s="85" t="s">
        <v>270</v>
      </c>
      <c r="C10" s="205" t="s">
        <v>473</v>
      </c>
      <c r="D10" s="386"/>
      <c r="E10" s="386"/>
    </row>
    <row r="11" spans="2:8" ht="16.5" customHeight="1">
      <c r="B11" s="87">
        <v>5</v>
      </c>
      <c r="C11" s="9" t="s">
        <v>474</v>
      </c>
      <c r="D11" s="414">
        <f>D9</f>
        <v>1474583814.28</v>
      </c>
      <c r="E11" s="414">
        <f>E9</f>
        <v>251583267.56999999</v>
      </c>
    </row>
  </sheetData>
  <mergeCells count="1">
    <mergeCell ref="G2:H3"/>
  </mergeCells>
  <hyperlinks>
    <hyperlink ref="G2:H3" location="Index!A1" display="Return to Index" xr:uid="{1B88E57B-1EA1-4720-9307-7431AD194702}"/>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0A2C-BA55-4434-88AE-8376ABC07B77}">
  <dimension ref="B1:R26"/>
  <sheetViews>
    <sheetView zoomScale="90" zoomScaleNormal="90" workbookViewId="0">
      <selection activeCell="K15" sqref="K15"/>
    </sheetView>
  </sheetViews>
  <sheetFormatPr defaultRowHeight="15"/>
  <cols>
    <col min="2" max="2" width="9.140625" style="75" customWidth="1"/>
    <col min="3" max="3" width="47.140625" customWidth="1"/>
    <col min="14" max="14" width="16.42578125" bestFit="1" customWidth="1"/>
    <col min="15" max="15" width="18.28515625" customWidth="1"/>
  </cols>
  <sheetData>
    <row r="1" spans="2:18" s="50" customFormat="1" ht="16.5" customHeight="1">
      <c r="B1" s="75"/>
    </row>
    <row r="2" spans="2:18" ht="18.75">
      <c r="B2" s="109" t="s">
        <v>475</v>
      </c>
      <c r="C2" s="107"/>
      <c r="D2" s="107"/>
      <c r="E2" s="107"/>
      <c r="F2" s="107"/>
      <c r="G2" s="107"/>
      <c r="H2" s="107"/>
      <c r="I2" s="107"/>
      <c r="J2" s="107"/>
      <c r="K2" s="107"/>
      <c r="L2" s="107"/>
      <c r="M2" s="107"/>
      <c r="N2" s="107"/>
      <c r="O2" s="107"/>
      <c r="Q2" s="452" t="s">
        <v>181</v>
      </c>
      <c r="R2" s="453"/>
    </row>
    <row r="3" spans="2:18" ht="16.5" customHeight="1">
      <c r="Q3" s="454"/>
      <c r="R3" s="455"/>
    </row>
    <row r="4" spans="2:18" s="126" customFormat="1" ht="16.5" customHeight="1">
      <c r="B4" s="219"/>
      <c r="C4" s="47"/>
      <c r="D4" s="47"/>
      <c r="E4" s="47"/>
      <c r="F4" s="47"/>
      <c r="G4" s="47"/>
      <c r="H4" s="47"/>
      <c r="I4" s="47"/>
      <c r="J4" s="47"/>
      <c r="K4" s="47"/>
      <c r="L4" s="47"/>
      <c r="M4" s="47"/>
      <c r="N4" s="47"/>
      <c r="O4" s="47"/>
      <c r="Q4" s="218"/>
      <c r="R4" s="218"/>
    </row>
    <row r="5" spans="2:18" ht="16.5">
      <c r="B5" s="73"/>
      <c r="C5" s="73"/>
      <c r="D5" s="467" t="s">
        <v>99</v>
      </c>
      <c r="E5" s="467"/>
      <c r="F5" s="467"/>
      <c r="G5" s="467"/>
      <c r="H5" s="467"/>
      <c r="I5" s="467"/>
      <c r="J5" s="467"/>
      <c r="K5" s="467"/>
      <c r="L5" s="467"/>
      <c r="M5" s="467"/>
      <c r="N5" s="467"/>
      <c r="O5" s="468" t="s">
        <v>476</v>
      </c>
      <c r="Q5" s="50"/>
      <c r="R5" s="50"/>
    </row>
    <row r="6" spans="2:18" ht="16.5">
      <c r="B6" s="73" t="s">
        <v>849</v>
      </c>
      <c r="C6" s="73"/>
      <c r="D6" s="313">
        <v>0</v>
      </c>
      <c r="E6" s="313">
        <v>0.02</v>
      </c>
      <c r="F6" s="313">
        <v>0.04</v>
      </c>
      <c r="G6" s="313">
        <v>0.1</v>
      </c>
      <c r="H6" s="313">
        <v>0.2</v>
      </c>
      <c r="I6" s="313">
        <v>0.5</v>
      </c>
      <c r="J6" s="313">
        <v>0.7</v>
      </c>
      <c r="K6" s="313">
        <v>0.75</v>
      </c>
      <c r="L6" s="313">
        <v>1</v>
      </c>
      <c r="M6" s="313">
        <v>1.5</v>
      </c>
      <c r="N6" s="62" t="s">
        <v>101</v>
      </c>
      <c r="O6" s="468"/>
      <c r="Q6" s="50"/>
      <c r="R6" s="50"/>
    </row>
    <row r="7" spans="2:18" ht="16.5">
      <c r="B7" s="85">
        <v>1</v>
      </c>
      <c r="C7" s="2" t="s">
        <v>77</v>
      </c>
      <c r="D7" s="83">
        <v>4001.9441871499998</v>
      </c>
      <c r="E7" s="83"/>
      <c r="F7" s="83"/>
      <c r="G7" s="83"/>
      <c r="H7" s="83"/>
      <c r="I7" s="83"/>
      <c r="J7" s="83"/>
      <c r="K7" s="83"/>
      <c r="L7" s="83"/>
      <c r="M7" s="83"/>
      <c r="N7" s="83"/>
      <c r="O7" s="83">
        <f>SUM(D7:N7)</f>
        <v>4001.9441871499998</v>
      </c>
    </row>
    <row r="8" spans="2:18" ht="16.5">
      <c r="B8" s="85">
        <v>2</v>
      </c>
      <c r="C8" s="2" t="s">
        <v>93</v>
      </c>
      <c r="D8" s="83">
        <v>1173.83981107</v>
      </c>
      <c r="E8" s="83"/>
      <c r="F8" s="83"/>
      <c r="G8" s="83"/>
      <c r="H8" s="83">
        <v>74.972272079999996</v>
      </c>
      <c r="I8" s="83"/>
      <c r="J8" s="83"/>
      <c r="K8" s="83"/>
      <c r="L8" s="83"/>
      <c r="M8" s="83"/>
      <c r="N8" s="83"/>
      <c r="O8" s="83">
        <f t="shared" ref="O8:O16" si="0">SUM(D8:N8)</f>
        <v>1248.81208315</v>
      </c>
      <c r="P8" s="84"/>
    </row>
    <row r="9" spans="2:18" ht="16.5">
      <c r="B9" s="85">
        <v>3</v>
      </c>
      <c r="C9" s="2" t="s">
        <v>82</v>
      </c>
      <c r="D9" s="83"/>
      <c r="E9" s="83"/>
      <c r="F9" s="83"/>
      <c r="G9" s="83"/>
      <c r="H9" s="83">
        <v>178.01417769</v>
      </c>
      <c r="I9" s="83"/>
      <c r="J9" s="83"/>
      <c r="K9" s="83"/>
      <c r="L9" s="83"/>
      <c r="M9" s="83"/>
      <c r="N9" s="83"/>
      <c r="O9" s="83">
        <f t="shared" si="0"/>
        <v>178.01417769</v>
      </c>
      <c r="P9" s="84"/>
    </row>
    <row r="10" spans="2:18" ht="16.5">
      <c r="B10" s="85">
        <v>4</v>
      </c>
      <c r="C10" s="2" t="s">
        <v>83</v>
      </c>
      <c r="D10" s="83"/>
      <c r="E10" s="83"/>
      <c r="F10" s="83"/>
      <c r="G10" s="83"/>
      <c r="H10" s="83"/>
      <c r="I10" s="83"/>
      <c r="J10" s="83"/>
      <c r="K10" s="83"/>
      <c r="L10" s="83"/>
      <c r="M10" s="83"/>
      <c r="N10" s="83"/>
      <c r="O10" s="83">
        <f t="shared" si="0"/>
        <v>0</v>
      </c>
    </row>
    <row r="11" spans="2:18" ht="16.5">
      <c r="B11" s="85">
        <v>5</v>
      </c>
      <c r="C11" s="2" t="s">
        <v>102</v>
      </c>
      <c r="D11" s="83"/>
      <c r="E11" s="83"/>
      <c r="F11" s="83"/>
      <c r="G11" s="83"/>
      <c r="H11" s="83"/>
      <c r="I11" s="83"/>
      <c r="J11" s="83"/>
      <c r="K11" s="83"/>
      <c r="L11" s="83"/>
      <c r="M11" s="83"/>
      <c r="N11" s="83"/>
      <c r="O11" s="83">
        <f t="shared" si="0"/>
        <v>0</v>
      </c>
    </row>
    <row r="12" spans="2:18" ht="16.5">
      <c r="B12" s="85">
        <v>6</v>
      </c>
      <c r="C12" s="2" t="s">
        <v>78</v>
      </c>
      <c r="D12" s="83"/>
      <c r="E12" s="83">
        <v>68.448180300000004</v>
      </c>
      <c r="F12" s="83"/>
      <c r="G12" s="83"/>
      <c r="H12" s="83">
        <v>908.55416517000003</v>
      </c>
      <c r="I12" s="83">
        <v>1014.961713</v>
      </c>
      <c r="J12" s="83"/>
      <c r="K12" s="83"/>
      <c r="L12" s="83">
        <v>7.4444150100000002</v>
      </c>
      <c r="M12" s="83"/>
      <c r="N12" s="83"/>
      <c r="O12" s="83">
        <f t="shared" si="0"/>
        <v>1999.4084734800001</v>
      </c>
      <c r="P12" s="84"/>
    </row>
    <row r="13" spans="2:18" ht="16.5">
      <c r="B13" s="85">
        <v>7</v>
      </c>
      <c r="C13" s="2" t="s">
        <v>79</v>
      </c>
      <c r="D13" s="83"/>
      <c r="E13" s="83"/>
      <c r="F13" s="83"/>
      <c r="G13" s="83"/>
      <c r="H13" s="83"/>
      <c r="I13" s="83"/>
      <c r="J13" s="83"/>
      <c r="K13" s="83"/>
      <c r="L13" s="83">
        <v>22535.423231839999</v>
      </c>
      <c r="M13" s="83"/>
      <c r="N13" s="83"/>
      <c r="O13" s="83">
        <f t="shared" si="0"/>
        <v>22535.423231839999</v>
      </c>
      <c r="P13" s="102"/>
    </row>
    <row r="14" spans="2:18" ht="16.5">
      <c r="B14" s="85">
        <v>8</v>
      </c>
      <c r="C14" s="2" t="s">
        <v>106</v>
      </c>
      <c r="D14" s="83"/>
      <c r="E14" s="83"/>
      <c r="F14" s="83"/>
      <c r="G14" s="83"/>
      <c r="H14" s="83"/>
      <c r="I14" s="83"/>
      <c r="J14" s="83"/>
      <c r="K14" s="83">
        <v>26709.663412329999</v>
      </c>
      <c r="L14" s="83"/>
      <c r="M14" s="83"/>
      <c r="N14" s="83"/>
      <c r="O14" s="83">
        <f t="shared" si="0"/>
        <v>26709.663412329999</v>
      </c>
      <c r="P14" s="102"/>
    </row>
    <row r="15" spans="2:18" ht="33">
      <c r="B15" s="85">
        <v>9</v>
      </c>
      <c r="C15" s="12" t="s">
        <v>103</v>
      </c>
      <c r="D15" s="83"/>
      <c r="E15" s="83"/>
      <c r="F15" s="83"/>
      <c r="G15" s="83"/>
      <c r="H15" s="83">
        <v>97.688845580000006</v>
      </c>
      <c r="I15" s="83">
        <v>371.17587824999998</v>
      </c>
      <c r="J15" s="83"/>
      <c r="K15" s="83"/>
      <c r="L15" s="83">
        <v>54.598395439999997</v>
      </c>
      <c r="M15" s="83"/>
      <c r="N15" s="83"/>
      <c r="O15" s="83">
        <f t="shared" si="0"/>
        <v>523.46311926999999</v>
      </c>
    </row>
    <row r="16" spans="2:18" ht="16.5">
      <c r="B16" s="85">
        <v>10</v>
      </c>
      <c r="C16" s="2" t="s">
        <v>104</v>
      </c>
      <c r="D16" s="83">
        <v>1476.6131340300001</v>
      </c>
      <c r="E16" s="83"/>
      <c r="F16" s="83"/>
      <c r="G16" s="83"/>
      <c r="H16" s="83"/>
      <c r="I16" s="83">
        <v>189.38252471999999</v>
      </c>
      <c r="J16" s="83"/>
      <c r="K16" s="83"/>
      <c r="L16" s="83">
        <f>499.60287402+952.96254161+1936.44822026</f>
        <v>3389.0136358899999</v>
      </c>
      <c r="M16" s="83">
        <f>342.83135698+317.54814108</f>
        <v>660.37949806000006</v>
      </c>
      <c r="N16" s="83">
        <f>12755.27595834+98.72857711+961.218813</f>
        <v>13815.223348449999</v>
      </c>
      <c r="O16" s="83">
        <f t="shared" si="0"/>
        <v>19530.612141149999</v>
      </c>
    </row>
    <row r="17" spans="2:16" ht="16.5" customHeight="1">
      <c r="B17" s="87">
        <v>11</v>
      </c>
      <c r="C17" s="9" t="s">
        <v>0</v>
      </c>
      <c r="D17" s="98">
        <f>SUM(D7:D16)</f>
        <v>6652.3971322500001</v>
      </c>
      <c r="E17" s="98">
        <f t="shared" ref="E17:N17" si="1">SUM(E7:E16)</f>
        <v>68.448180300000004</v>
      </c>
      <c r="F17" s="98">
        <f t="shared" si="1"/>
        <v>0</v>
      </c>
      <c r="G17" s="98">
        <f t="shared" si="1"/>
        <v>0</v>
      </c>
      <c r="H17" s="98">
        <f t="shared" si="1"/>
        <v>1259.22946052</v>
      </c>
      <c r="I17" s="98">
        <f t="shared" si="1"/>
        <v>1575.52011597</v>
      </c>
      <c r="J17" s="98">
        <f t="shared" si="1"/>
        <v>0</v>
      </c>
      <c r="K17" s="98">
        <f t="shared" si="1"/>
        <v>26709.663412329999</v>
      </c>
      <c r="L17" s="98">
        <f t="shared" si="1"/>
        <v>25986.479678179996</v>
      </c>
      <c r="M17" s="98">
        <f t="shared" si="1"/>
        <v>660.37949806000006</v>
      </c>
      <c r="N17" s="98">
        <f t="shared" si="1"/>
        <v>13815.223348449999</v>
      </c>
      <c r="O17" s="98">
        <f>SUM(O7:O16)</f>
        <v>76727.340826060012</v>
      </c>
      <c r="P17" s="102"/>
    </row>
    <row r="19" spans="2:16">
      <c r="P19" s="102"/>
    </row>
    <row r="21" spans="2:16">
      <c r="P21" s="102"/>
    </row>
    <row r="25" spans="2:16">
      <c r="N25" s="433"/>
    </row>
    <row r="26" spans="2:16">
      <c r="N26" s="433"/>
    </row>
  </sheetData>
  <mergeCells count="3">
    <mergeCell ref="Q2:R3"/>
    <mergeCell ref="D5:N5"/>
    <mergeCell ref="O5:O6"/>
  </mergeCells>
  <hyperlinks>
    <hyperlink ref="Q2:R3" location="Index!A1" display="Return to Index" xr:uid="{39B2B807-C2ED-4FED-BAC1-26ADE954F16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3B10-5393-4FCF-8A4E-1D898E262503}">
  <dimension ref="B1:N20"/>
  <sheetViews>
    <sheetView zoomScale="90" zoomScaleNormal="90" workbookViewId="0">
      <selection activeCell="E30" sqref="E30"/>
    </sheetView>
  </sheetViews>
  <sheetFormatPr defaultRowHeight="15"/>
  <cols>
    <col min="2" max="2" width="9.140625" style="75" customWidth="1"/>
    <col min="3" max="3" width="56.42578125" customWidth="1"/>
    <col min="4" max="5" width="21.42578125" customWidth="1"/>
    <col min="6" max="11" width="21.42578125" style="126" customWidth="1"/>
  </cols>
  <sheetData>
    <row r="1" spans="2:14" s="50" customFormat="1" ht="16.5" customHeight="1">
      <c r="B1" s="75"/>
      <c r="F1" s="126"/>
      <c r="G1" s="126"/>
      <c r="H1" s="126"/>
      <c r="I1" s="126"/>
      <c r="J1" s="126"/>
      <c r="K1" s="126"/>
    </row>
    <row r="2" spans="2:14" ht="19.5">
      <c r="B2" s="109" t="s">
        <v>477</v>
      </c>
      <c r="C2" s="48"/>
      <c r="D2" s="48"/>
      <c r="E2" s="48"/>
      <c r="F2" s="48"/>
      <c r="G2" s="48"/>
      <c r="H2" s="48"/>
      <c r="I2" s="48"/>
      <c r="J2" s="48"/>
      <c r="K2" s="48"/>
      <c r="M2" s="452" t="s">
        <v>181</v>
      </c>
      <c r="N2" s="453"/>
    </row>
    <row r="3" spans="2:14" ht="16.5" customHeight="1">
      <c r="M3" s="454"/>
      <c r="N3" s="455"/>
    </row>
    <row r="4" spans="2:14" s="126" customFormat="1" ht="16.5" customHeight="1">
      <c r="B4" s="73" t="s">
        <v>849</v>
      </c>
      <c r="C4" s="73"/>
      <c r="D4" s="47"/>
      <c r="E4" s="47"/>
      <c r="F4" s="47"/>
      <c r="G4" s="47"/>
      <c r="H4" s="47"/>
      <c r="I4" s="47"/>
      <c r="J4" s="47"/>
      <c r="K4" s="47"/>
      <c r="M4" s="218"/>
      <c r="N4" s="218"/>
    </row>
    <row r="5" spans="2:14" s="126" customFormat="1" ht="16.5" customHeight="1">
      <c r="B5" s="73"/>
      <c r="C5" s="73"/>
      <c r="D5" s="475" t="s">
        <v>163</v>
      </c>
      <c r="E5" s="476"/>
      <c r="F5" s="476"/>
      <c r="G5" s="477"/>
      <c r="H5" s="475" t="s">
        <v>117</v>
      </c>
      <c r="I5" s="476"/>
      <c r="J5" s="476"/>
      <c r="K5" s="476"/>
      <c r="M5" s="218"/>
      <c r="N5" s="218"/>
    </row>
    <row r="6" spans="2:14" s="126" customFormat="1" ht="33" customHeight="1">
      <c r="B6" s="219"/>
      <c r="C6" s="47"/>
      <c r="D6" s="469" t="s">
        <v>113</v>
      </c>
      <c r="E6" s="470"/>
      <c r="F6" s="471" t="s">
        <v>114</v>
      </c>
      <c r="G6" s="472"/>
      <c r="H6" s="469" t="s">
        <v>113</v>
      </c>
      <c r="I6" s="470"/>
      <c r="J6" s="473" t="s">
        <v>114</v>
      </c>
      <c r="K6" s="474"/>
      <c r="M6" s="218"/>
      <c r="N6" s="218"/>
    </row>
    <row r="7" spans="2:14" s="50" customFormat="1" ht="16.5">
      <c r="B7" s="73"/>
      <c r="C7" s="1" t="s">
        <v>478</v>
      </c>
      <c r="D7" s="221" t="s">
        <v>115</v>
      </c>
      <c r="E7" s="221" t="s">
        <v>116</v>
      </c>
      <c r="F7" s="220" t="s">
        <v>115</v>
      </c>
      <c r="G7" s="221" t="s">
        <v>116</v>
      </c>
      <c r="H7" s="220" t="s">
        <v>115</v>
      </c>
      <c r="I7" s="221" t="s">
        <v>116</v>
      </c>
      <c r="J7" s="220" t="s">
        <v>115</v>
      </c>
      <c r="K7" s="221" t="s">
        <v>116</v>
      </c>
    </row>
    <row r="8" spans="2:14" ht="16.5">
      <c r="B8" s="86">
        <v>1</v>
      </c>
      <c r="C8" s="11" t="s">
        <v>479</v>
      </c>
      <c r="D8" s="323"/>
      <c r="E8" s="323">
        <v>441658192.75999999</v>
      </c>
      <c r="F8" s="323"/>
      <c r="G8" s="323">
        <v>115805920</v>
      </c>
      <c r="H8" s="323"/>
      <c r="I8" s="323"/>
      <c r="J8" s="323"/>
      <c r="K8" s="323"/>
      <c r="L8" s="2"/>
      <c r="M8" s="2"/>
    </row>
    <row r="9" spans="2:14" ht="16.5">
      <c r="B9" s="85">
        <v>2</v>
      </c>
      <c r="C9" s="12" t="s">
        <v>480</v>
      </c>
      <c r="D9" s="323"/>
      <c r="E9" s="323">
        <v>4037888.61</v>
      </c>
      <c r="F9" s="323"/>
      <c r="G9" s="323">
        <v>144861818.38</v>
      </c>
      <c r="H9" s="323"/>
      <c r="I9" s="323"/>
      <c r="J9" s="323"/>
      <c r="K9" s="323"/>
      <c r="L9" s="2"/>
      <c r="M9" s="83"/>
    </row>
    <row r="10" spans="2:14" ht="16.5">
      <c r="B10" s="85">
        <v>3</v>
      </c>
      <c r="C10" s="2" t="s">
        <v>481</v>
      </c>
      <c r="D10" s="323"/>
      <c r="E10" s="323"/>
      <c r="F10" s="323"/>
      <c r="G10" s="323"/>
      <c r="H10" s="323"/>
      <c r="I10" s="323">
        <v>860310211.34000003</v>
      </c>
      <c r="J10" s="323"/>
      <c r="K10" s="323">
        <v>688520645.04999995</v>
      </c>
      <c r="L10" s="2"/>
      <c r="M10" s="2"/>
    </row>
    <row r="11" spans="2:14" ht="16.5">
      <c r="B11" s="85">
        <v>4</v>
      </c>
      <c r="C11" s="2" t="s">
        <v>482</v>
      </c>
      <c r="D11" s="323"/>
      <c r="E11" s="323"/>
      <c r="F11" s="323"/>
      <c r="G11" s="323"/>
      <c r="H11" s="323"/>
      <c r="I11" s="323"/>
      <c r="J11" s="323"/>
      <c r="K11" s="323"/>
      <c r="L11" s="2"/>
      <c r="M11" s="2"/>
    </row>
    <row r="12" spans="2:14" ht="16.5">
      <c r="B12" s="85">
        <v>5</v>
      </c>
      <c r="C12" s="2" t="s">
        <v>483</v>
      </c>
      <c r="D12" s="323"/>
      <c r="E12" s="323"/>
      <c r="F12" s="323"/>
      <c r="G12" s="323"/>
      <c r="H12" s="323"/>
      <c r="I12" s="323"/>
      <c r="J12" s="323"/>
      <c r="K12" s="323"/>
      <c r="L12" s="2"/>
      <c r="M12" s="2"/>
    </row>
    <row r="13" spans="2:14" ht="17.25" customHeight="1">
      <c r="B13" s="85">
        <v>6</v>
      </c>
      <c r="C13" s="12" t="s">
        <v>484</v>
      </c>
      <c r="D13" s="323"/>
      <c r="E13" s="323"/>
      <c r="F13" s="323"/>
      <c r="G13" s="323"/>
      <c r="H13" s="323"/>
      <c r="I13" s="323">
        <v>11810732261.18</v>
      </c>
      <c r="J13" s="323"/>
      <c r="K13" s="323">
        <v>1074723939.9400001</v>
      </c>
      <c r="L13" s="2"/>
      <c r="M13" s="2"/>
    </row>
    <row r="14" spans="2:14" ht="16.5">
      <c r="B14" s="85">
        <v>7</v>
      </c>
      <c r="C14" s="2" t="s">
        <v>485</v>
      </c>
      <c r="D14" s="323"/>
      <c r="E14" s="323"/>
      <c r="F14" s="323"/>
      <c r="G14" s="323"/>
      <c r="H14" s="323"/>
      <c r="I14" s="323"/>
      <c r="J14" s="323"/>
      <c r="K14" s="323"/>
      <c r="L14" s="2"/>
      <c r="M14" s="2"/>
    </row>
    <row r="15" spans="2:14" ht="16.5">
      <c r="B15" s="85">
        <v>8</v>
      </c>
      <c r="C15" s="2" t="s">
        <v>486</v>
      </c>
      <c r="D15" s="323"/>
      <c r="E15" s="323"/>
      <c r="F15" s="323"/>
      <c r="G15" s="323"/>
      <c r="H15" s="323"/>
      <c r="J15" s="323"/>
      <c r="L15" s="2"/>
      <c r="M15" s="2"/>
    </row>
    <row r="16" spans="2:14" ht="16.5">
      <c r="B16" s="87">
        <v>9</v>
      </c>
      <c r="C16" s="9" t="s">
        <v>0</v>
      </c>
      <c r="D16" s="324"/>
      <c r="E16" s="324">
        <v>445696081.37</v>
      </c>
      <c r="F16" s="324"/>
      <c r="G16" s="324">
        <v>260667738.38</v>
      </c>
      <c r="H16" s="324"/>
      <c r="I16" s="324">
        <v>12671042472.52</v>
      </c>
      <c r="J16" s="324"/>
      <c r="K16" s="324">
        <v>1763244584.99</v>
      </c>
      <c r="L16" s="2"/>
      <c r="M16" s="2"/>
    </row>
    <row r="17" spans="2:13" ht="16.5">
      <c r="B17" s="74"/>
      <c r="C17" s="2"/>
      <c r="D17" s="2"/>
      <c r="E17" s="2"/>
      <c r="F17" s="2"/>
      <c r="G17" s="2"/>
      <c r="H17" s="2"/>
      <c r="I17" s="2"/>
      <c r="J17" s="2"/>
      <c r="K17" s="2"/>
      <c r="L17" s="2"/>
      <c r="M17" s="2"/>
    </row>
    <row r="18" spans="2:13" ht="16.5">
      <c r="B18" s="74"/>
      <c r="C18" s="2"/>
      <c r="D18" s="2"/>
      <c r="E18" s="2"/>
      <c r="F18" s="2"/>
      <c r="G18" s="2"/>
      <c r="H18" s="2"/>
      <c r="I18" s="2"/>
      <c r="J18" s="2"/>
      <c r="K18" s="2"/>
      <c r="L18" s="2"/>
      <c r="M18" s="2"/>
    </row>
    <row r="19" spans="2:13" ht="16.5">
      <c r="B19" s="74"/>
      <c r="C19" s="2"/>
      <c r="D19" s="2"/>
      <c r="E19" s="2"/>
      <c r="F19" s="2"/>
      <c r="G19" s="2"/>
      <c r="H19" s="2"/>
      <c r="I19" s="2"/>
      <c r="J19" s="2"/>
      <c r="K19" s="2"/>
      <c r="L19" s="2"/>
      <c r="M19" s="2"/>
    </row>
    <row r="20" spans="2:13" ht="16.5">
      <c r="B20" s="74"/>
      <c r="C20" s="2"/>
      <c r="D20" s="2"/>
      <c r="E20" s="2"/>
      <c r="F20" s="2"/>
      <c r="G20" s="2"/>
      <c r="H20" s="2"/>
      <c r="I20" s="2"/>
      <c r="J20" s="2"/>
      <c r="K20" s="2"/>
      <c r="L20" s="2"/>
      <c r="M20" s="2"/>
    </row>
  </sheetData>
  <mergeCells count="7">
    <mergeCell ref="M2:N3"/>
    <mergeCell ref="D6:E6"/>
    <mergeCell ref="F6:G6"/>
    <mergeCell ref="H6:I6"/>
    <mergeCell ref="J6:K6"/>
    <mergeCell ref="D5:G5"/>
    <mergeCell ref="H5:K5"/>
  </mergeCells>
  <hyperlinks>
    <hyperlink ref="M2:N3" location="Index!A1" display="Return to Index" xr:uid="{8AAA365F-0881-4D38-BA6A-C9F21169112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8840-C5C1-47C7-9877-28741C32F639}">
  <dimension ref="B2:H30"/>
  <sheetViews>
    <sheetView zoomScale="90" zoomScaleNormal="90" workbookViewId="0">
      <selection activeCell="D36" sqref="D36"/>
    </sheetView>
  </sheetViews>
  <sheetFormatPr defaultRowHeight="15"/>
  <cols>
    <col min="1" max="1" width="9.140625" style="126"/>
    <col min="2" max="2" width="9.140625" style="75" customWidth="1"/>
    <col min="3" max="3" width="68.7109375" style="126" customWidth="1"/>
    <col min="4" max="5" width="21.42578125" style="237" customWidth="1"/>
    <col min="6" max="16384" width="9.140625" style="126"/>
  </cols>
  <sheetData>
    <row r="2" spans="2:8" ht="19.5">
      <c r="B2" s="222" t="s">
        <v>184</v>
      </c>
      <c r="C2" s="194"/>
      <c r="D2" s="249"/>
      <c r="E2" s="249"/>
      <c r="G2" s="452" t="s">
        <v>181</v>
      </c>
      <c r="H2" s="453"/>
    </row>
    <row r="3" spans="2:8">
      <c r="G3" s="454"/>
      <c r="H3" s="455"/>
    </row>
    <row r="4" spans="2:8" ht="33" customHeight="1">
      <c r="B4" s="73" t="s">
        <v>849</v>
      </c>
      <c r="C4" s="1"/>
      <c r="D4" s="62" t="s">
        <v>112</v>
      </c>
      <c r="E4" s="62" t="s">
        <v>457</v>
      </c>
    </row>
    <row r="5" spans="2:8" ht="16.5">
      <c r="B5" s="87">
        <v>1</v>
      </c>
      <c r="C5" s="9" t="s">
        <v>118</v>
      </c>
      <c r="D5" s="261"/>
      <c r="E5" s="246">
        <v>1368963.61</v>
      </c>
      <c r="F5" s="2"/>
      <c r="G5" s="2"/>
    </row>
    <row r="6" spans="2:8" ht="33">
      <c r="B6" s="85">
        <v>2</v>
      </c>
      <c r="C6" s="205" t="s">
        <v>177</v>
      </c>
      <c r="D6" s="241">
        <v>68448180.310000002</v>
      </c>
      <c r="E6" s="241">
        <v>1368963.61</v>
      </c>
      <c r="F6" s="2"/>
      <c r="G6" s="83"/>
    </row>
    <row r="7" spans="2:8" ht="16.5">
      <c r="B7" s="85">
        <v>3</v>
      </c>
      <c r="C7" s="2" t="s">
        <v>491</v>
      </c>
      <c r="D7" s="241">
        <v>68448180.310000002</v>
      </c>
      <c r="E7" s="241">
        <v>1368963.61</v>
      </c>
      <c r="F7" s="2"/>
      <c r="G7" s="2"/>
    </row>
    <row r="8" spans="2:8" ht="16.5">
      <c r="B8" s="85">
        <v>4</v>
      </c>
      <c r="C8" s="2" t="s">
        <v>492</v>
      </c>
      <c r="D8" s="83"/>
      <c r="E8" s="83"/>
      <c r="F8" s="2"/>
      <c r="G8" s="2"/>
    </row>
    <row r="9" spans="2:8" ht="16.5">
      <c r="B9" s="85">
        <v>5</v>
      </c>
      <c r="C9" s="2" t="s">
        <v>493</v>
      </c>
      <c r="D9" s="83"/>
      <c r="E9" s="83"/>
      <c r="F9" s="2"/>
      <c r="G9" s="2"/>
    </row>
    <row r="10" spans="2:8" ht="16.5" customHeight="1">
      <c r="B10" s="85">
        <v>6</v>
      </c>
      <c r="C10" s="204" t="s">
        <v>494</v>
      </c>
      <c r="D10" s="83"/>
      <c r="E10" s="83"/>
      <c r="F10" s="2"/>
      <c r="G10" s="2"/>
    </row>
    <row r="11" spans="2:8" ht="16.5">
      <c r="B11" s="85">
        <v>7</v>
      </c>
      <c r="C11" s="2" t="s">
        <v>119</v>
      </c>
      <c r="D11" s="83"/>
      <c r="E11" s="261"/>
      <c r="F11" s="2"/>
      <c r="G11" s="2"/>
    </row>
    <row r="12" spans="2:8" ht="16.5">
      <c r="B12" s="85">
        <v>8</v>
      </c>
      <c r="C12" s="2" t="s">
        <v>120</v>
      </c>
      <c r="D12" s="83"/>
      <c r="E12" s="83"/>
      <c r="F12" s="2"/>
      <c r="G12" s="2"/>
    </row>
    <row r="13" spans="2:8" ht="16.5">
      <c r="B13" s="85">
        <v>9</v>
      </c>
      <c r="C13" s="2" t="s">
        <v>121</v>
      </c>
      <c r="D13" s="83"/>
      <c r="E13" s="83"/>
      <c r="F13" s="2"/>
      <c r="G13" s="2"/>
    </row>
    <row r="14" spans="2:8" ht="16.5">
      <c r="B14" s="85">
        <v>10</v>
      </c>
      <c r="C14" s="205" t="s">
        <v>124</v>
      </c>
      <c r="D14" s="83"/>
      <c r="E14" s="83"/>
      <c r="F14" s="2"/>
      <c r="G14" s="2"/>
    </row>
    <row r="15" spans="2:8" ht="16.5">
      <c r="B15" s="87">
        <v>11</v>
      </c>
      <c r="C15" s="9" t="s">
        <v>122</v>
      </c>
      <c r="D15" s="261"/>
      <c r="E15" s="246"/>
      <c r="F15" s="2"/>
      <c r="G15" s="2"/>
    </row>
    <row r="16" spans="2:8" ht="33">
      <c r="B16" s="85">
        <v>12</v>
      </c>
      <c r="C16" s="205" t="s">
        <v>123</v>
      </c>
      <c r="D16" s="83"/>
      <c r="E16" s="83"/>
      <c r="F16" s="2"/>
      <c r="G16" s="2"/>
    </row>
    <row r="17" spans="2:7" ht="16.5">
      <c r="B17" s="85">
        <v>13</v>
      </c>
      <c r="C17" s="2" t="s">
        <v>491</v>
      </c>
      <c r="D17" s="83"/>
      <c r="E17" s="83"/>
      <c r="F17" s="2"/>
      <c r="G17" s="2"/>
    </row>
    <row r="18" spans="2:7" ht="16.5">
      <c r="B18" s="85">
        <v>14</v>
      </c>
      <c r="C18" s="2" t="s">
        <v>492</v>
      </c>
      <c r="D18" s="83"/>
      <c r="E18" s="83"/>
      <c r="F18" s="2"/>
      <c r="G18" s="2"/>
    </row>
    <row r="19" spans="2:7" ht="16.5">
      <c r="B19" s="85">
        <v>15</v>
      </c>
      <c r="C19" s="2" t="s">
        <v>493</v>
      </c>
      <c r="D19" s="83"/>
      <c r="E19" s="83"/>
      <c r="F19" s="2"/>
      <c r="G19" s="2"/>
    </row>
    <row r="20" spans="2:7" ht="33">
      <c r="B20" s="85">
        <v>16</v>
      </c>
      <c r="C20" s="205" t="s">
        <v>494</v>
      </c>
      <c r="D20" s="83"/>
      <c r="E20" s="83"/>
      <c r="F20" s="2"/>
      <c r="G20" s="2"/>
    </row>
    <row r="21" spans="2:7" ht="16.5">
      <c r="B21" s="85">
        <v>17</v>
      </c>
      <c r="C21" s="2" t="s">
        <v>119</v>
      </c>
      <c r="D21" s="83"/>
      <c r="E21" s="261"/>
      <c r="F21" s="2"/>
      <c r="G21" s="2"/>
    </row>
    <row r="22" spans="2:7" ht="16.5">
      <c r="B22" s="85">
        <v>18</v>
      </c>
      <c r="C22" s="2" t="s">
        <v>120</v>
      </c>
      <c r="D22" s="83"/>
      <c r="E22" s="83"/>
      <c r="F22" s="2"/>
      <c r="G22" s="2"/>
    </row>
    <row r="23" spans="2:7" ht="16.5">
      <c r="B23" s="85">
        <v>19</v>
      </c>
      <c r="C23" s="2" t="s">
        <v>121</v>
      </c>
      <c r="D23" s="83"/>
      <c r="E23" s="83"/>
      <c r="F23" s="2"/>
      <c r="G23" s="2"/>
    </row>
    <row r="24" spans="2:7" ht="16.5">
      <c r="B24" s="85">
        <v>20</v>
      </c>
      <c r="C24" s="2" t="s">
        <v>124</v>
      </c>
      <c r="D24" s="83"/>
      <c r="E24" s="83"/>
      <c r="F24" s="2"/>
      <c r="G24" s="2"/>
    </row>
    <row r="25" spans="2:7" ht="16.5">
      <c r="B25" s="74"/>
      <c r="C25" s="2"/>
      <c r="D25" s="8"/>
      <c r="E25" s="8"/>
      <c r="F25" s="2"/>
      <c r="G25" s="2"/>
    </row>
    <row r="26" spans="2:7" ht="16.5">
      <c r="B26" s="74"/>
      <c r="C26" s="2"/>
      <c r="D26" s="8"/>
      <c r="E26" s="8"/>
      <c r="F26" s="2"/>
      <c r="G26" s="2"/>
    </row>
    <row r="27" spans="2:7" ht="16.5">
      <c r="B27" s="74"/>
      <c r="C27" s="2"/>
      <c r="D27" s="8"/>
      <c r="E27" s="8"/>
      <c r="F27" s="2"/>
      <c r="G27" s="2"/>
    </row>
    <row r="28" spans="2:7" ht="16.5">
      <c r="B28" s="74"/>
      <c r="C28" s="2"/>
      <c r="D28" s="8"/>
      <c r="E28" s="8"/>
      <c r="F28" s="2"/>
      <c r="G28" s="2"/>
    </row>
    <row r="29" spans="2:7" ht="16.5">
      <c r="B29" s="74"/>
      <c r="C29" s="2"/>
      <c r="D29" s="8"/>
      <c r="E29" s="8"/>
      <c r="F29" s="2"/>
      <c r="G29" s="2"/>
    </row>
    <row r="30" spans="2:7" ht="16.5">
      <c r="B30" s="74"/>
      <c r="C30" s="2"/>
      <c r="D30" s="8"/>
      <c r="E30" s="8"/>
      <c r="F30" s="2"/>
      <c r="G30" s="2"/>
    </row>
  </sheetData>
  <mergeCells count="1">
    <mergeCell ref="G2:H3"/>
  </mergeCells>
  <hyperlinks>
    <hyperlink ref="G2:H3" location="Index!A1" display="Return to Index" xr:uid="{82B98A04-1798-4382-B6CF-40FAAFB26D3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F92F-2920-4585-8164-BF0E7B86B1DE}">
  <dimension ref="B1:S27"/>
  <sheetViews>
    <sheetView zoomScale="90" zoomScaleNormal="90" workbookViewId="0">
      <selection activeCell="P19" sqref="P19"/>
    </sheetView>
  </sheetViews>
  <sheetFormatPr defaultRowHeight="15"/>
  <cols>
    <col min="2" max="2" width="9.140625" customWidth="1"/>
    <col min="3" max="3" width="22.140625" customWidth="1"/>
    <col min="4" max="13" width="18.5703125" customWidth="1"/>
    <col min="14" max="14" width="18.5703125" style="126" customWidth="1"/>
    <col min="15" max="16" width="18.5703125" customWidth="1"/>
  </cols>
  <sheetData>
    <row r="1" spans="2:19" s="50" customFormat="1">
      <c r="N1" s="126"/>
    </row>
    <row r="2" spans="2:19" ht="18.75">
      <c r="B2" s="113" t="s">
        <v>495</v>
      </c>
      <c r="C2" s="107"/>
      <c r="D2" s="107"/>
      <c r="E2" s="107"/>
      <c r="F2" s="107"/>
      <c r="G2" s="107"/>
      <c r="H2" s="107"/>
      <c r="I2" s="107"/>
      <c r="J2" s="107"/>
      <c r="K2" s="107"/>
      <c r="L2" s="107"/>
      <c r="M2" s="107"/>
      <c r="N2" s="107"/>
      <c r="O2" s="107"/>
      <c r="P2" s="107"/>
      <c r="R2" s="452" t="s">
        <v>181</v>
      </c>
      <c r="S2" s="453"/>
    </row>
    <row r="3" spans="2:19">
      <c r="R3" s="454"/>
      <c r="S3" s="455"/>
    </row>
    <row r="4" spans="2:19" s="126" customFormat="1" ht="16.5">
      <c r="B4" s="47"/>
      <c r="C4" s="47"/>
      <c r="D4" s="47"/>
      <c r="E4" s="47"/>
      <c r="F4" s="47"/>
      <c r="G4" s="47"/>
      <c r="H4" s="47"/>
      <c r="I4" s="47"/>
      <c r="J4" s="47"/>
      <c r="K4" s="47"/>
      <c r="L4" s="47"/>
      <c r="M4" s="47"/>
      <c r="N4" s="47"/>
      <c r="O4" s="47"/>
      <c r="P4" s="47"/>
      <c r="R4" s="218"/>
      <c r="S4" s="218"/>
    </row>
    <row r="5" spans="2:19" ht="16.5" customHeight="1">
      <c r="B5" s="1"/>
      <c r="C5" s="1"/>
      <c r="D5" s="314"/>
      <c r="E5" s="220"/>
      <c r="F5" s="471" t="s">
        <v>510</v>
      </c>
      <c r="G5" s="478"/>
      <c r="H5" s="482" t="s">
        <v>502</v>
      </c>
      <c r="I5" s="478" t="s">
        <v>503</v>
      </c>
      <c r="J5" s="314"/>
      <c r="K5" s="315"/>
      <c r="L5" s="315"/>
      <c r="M5" s="220"/>
      <c r="N5" s="478" t="s">
        <v>507</v>
      </c>
      <c r="O5" s="482" t="s">
        <v>508</v>
      </c>
      <c r="P5" s="478" t="s">
        <v>509</v>
      </c>
    </row>
    <row r="6" spans="2:19" ht="16.5" customHeight="1">
      <c r="B6" s="47"/>
      <c r="C6" s="39"/>
      <c r="D6" s="480" t="s">
        <v>146</v>
      </c>
      <c r="E6" s="481"/>
      <c r="F6" s="479"/>
      <c r="G6" s="466"/>
      <c r="H6" s="483"/>
      <c r="I6" s="470"/>
      <c r="J6" s="480" t="s">
        <v>147</v>
      </c>
      <c r="K6" s="484"/>
      <c r="L6" s="484"/>
      <c r="M6" s="485"/>
      <c r="N6" s="470"/>
      <c r="O6" s="483"/>
      <c r="P6" s="470"/>
      <c r="Q6" s="2"/>
    </row>
    <row r="7" spans="2:19" ht="99">
      <c r="B7" s="1" t="s">
        <v>849</v>
      </c>
      <c r="C7" s="39"/>
      <c r="D7" s="311" t="s">
        <v>497</v>
      </c>
      <c r="E7" s="311" t="s">
        <v>498</v>
      </c>
      <c r="F7" s="309" t="s">
        <v>500</v>
      </c>
      <c r="G7" s="311" t="s">
        <v>501</v>
      </c>
      <c r="H7" s="483"/>
      <c r="I7" s="470"/>
      <c r="J7" s="309" t="s">
        <v>504</v>
      </c>
      <c r="K7" s="311" t="s">
        <v>505</v>
      </c>
      <c r="L7" s="310" t="s">
        <v>506</v>
      </c>
      <c r="M7" s="225" t="s">
        <v>105</v>
      </c>
      <c r="N7" s="470"/>
      <c r="O7" s="483"/>
      <c r="P7" s="470"/>
      <c r="Q7" s="2"/>
    </row>
    <row r="8" spans="2:19" s="203" customFormat="1" ht="33">
      <c r="B8" s="223" t="s">
        <v>148</v>
      </c>
      <c r="C8" s="224" t="s">
        <v>499</v>
      </c>
      <c r="D8" s="325"/>
      <c r="E8" s="325"/>
      <c r="F8" s="325"/>
      <c r="G8" s="325"/>
      <c r="H8" s="325"/>
      <c r="I8" s="325"/>
      <c r="J8" s="325"/>
      <c r="K8" s="325"/>
      <c r="L8" s="325"/>
      <c r="M8" s="326"/>
      <c r="N8" s="326"/>
      <c r="O8" s="325"/>
      <c r="P8" s="325"/>
      <c r="Q8" s="11"/>
    </row>
    <row r="9" spans="2:19" ht="16.5">
      <c r="B9" s="96"/>
      <c r="C9" s="2" t="s">
        <v>768</v>
      </c>
      <c r="D9" s="83">
        <v>75204.092560069999</v>
      </c>
      <c r="E9" s="437">
        <v>0</v>
      </c>
      <c r="F9" s="83">
        <v>24246.003070809998</v>
      </c>
      <c r="G9" s="437">
        <v>0</v>
      </c>
      <c r="H9" s="437">
        <v>0</v>
      </c>
      <c r="I9" s="83">
        <f>D9+F9</f>
        <v>99450.095630879994</v>
      </c>
      <c r="J9" s="83">
        <v>3961.1539814500002</v>
      </c>
      <c r="K9" s="83">
        <v>211.72625937000001</v>
      </c>
      <c r="L9" s="437">
        <v>0</v>
      </c>
      <c r="M9" s="83">
        <f>J9+K9</f>
        <v>4172.8802408199999</v>
      </c>
      <c r="N9" s="83">
        <f>M9*12.5</f>
        <v>52161.003010250002</v>
      </c>
      <c r="O9" s="357">
        <v>97.794499999999999</v>
      </c>
      <c r="P9" s="357">
        <v>0</v>
      </c>
      <c r="Q9" s="2"/>
    </row>
    <row r="10" spans="2:19" ht="16.5">
      <c r="B10" s="3"/>
      <c r="C10" s="2" t="s">
        <v>769</v>
      </c>
      <c r="D10" s="83">
        <v>348.59011951000002</v>
      </c>
      <c r="E10" s="437">
        <v>0</v>
      </c>
      <c r="F10" s="83">
        <v>537.20615591000001</v>
      </c>
      <c r="G10" s="437">
        <v>0</v>
      </c>
      <c r="H10" s="437">
        <v>0</v>
      </c>
      <c r="I10" s="83">
        <f t="shared" ref="I10:I19" si="0">D10+F10</f>
        <v>885.79627542000003</v>
      </c>
      <c r="J10" s="83">
        <v>22.714343790000001</v>
      </c>
      <c r="K10" s="83">
        <v>28.243681469999999</v>
      </c>
      <c r="L10" s="437">
        <v>0</v>
      </c>
      <c r="M10" s="83">
        <f t="shared" ref="M10" si="1">J10+K10</f>
        <v>50.958025259999999</v>
      </c>
      <c r="N10" s="83">
        <f t="shared" ref="N10:N19" si="2">M10*12.5</f>
        <v>636.97531574999994</v>
      </c>
      <c r="O10" s="357">
        <v>1.1941999999999999</v>
      </c>
      <c r="P10" s="357">
        <v>0</v>
      </c>
      <c r="Q10" s="2"/>
    </row>
    <row r="11" spans="2:19" ht="16.5">
      <c r="B11" s="3"/>
      <c r="C11" s="2" t="s">
        <v>770</v>
      </c>
      <c r="D11" s="437">
        <v>227.3429333</v>
      </c>
      <c r="E11" s="437">
        <v>0</v>
      </c>
      <c r="F11" s="437">
        <v>2.7937479300000003</v>
      </c>
      <c r="G11" s="437">
        <v>0</v>
      </c>
      <c r="H11" s="437">
        <v>0</v>
      </c>
      <c r="I11" s="83">
        <f t="shared" si="0"/>
        <v>230.13668122999999</v>
      </c>
      <c r="J11" s="437">
        <v>6.4877721500000005</v>
      </c>
      <c r="K11" s="437">
        <v>0.27621671999999997</v>
      </c>
      <c r="L11" s="437">
        <v>0</v>
      </c>
      <c r="M11" s="437">
        <f>(J11+K11)</f>
        <v>6.7639888700000004</v>
      </c>
      <c r="N11" s="83">
        <f t="shared" si="2"/>
        <v>84.549860875000007</v>
      </c>
      <c r="O11" s="357">
        <v>0.1585</v>
      </c>
      <c r="P11" s="357">
        <v>0</v>
      </c>
      <c r="Q11" s="2"/>
    </row>
    <row r="12" spans="2:19" ht="16.5">
      <c r="B12" s="3"/>
      <c r="C12" s="2" t="s">
        <v>771</v>
      </c>
      <c r="D12" s="437">
        <v>48.162239200000002</v>
      </c>
      <c r="E12" s="437">
        <v>0</v>
      </c>
      <c r="F12" s="437">
        <v>27.419701929999999</v>
      </c>
      <c r="G12" s="437">
        <v>0</v>
      </c>
      <c r="H12" s="437">
        <v>0</v>
      </c>
      <c r="I12" s="83">
        <f t="shared" si="0"/>
        <v>75.581941130000004</v>
      </c>
      <c r="J12" s="437">
        <v>3.3643426299999999</v>
      </c>
      <c r="K12" s="437">
        <v>1.2380091799999999</v>
      </c>
      <c r="L12" s="437">
        <v>0</v>
      </c>
      <c r="M12" s="437">
        <f t="shared" ref="M12:M19" si="3">(J12+K12)</f>
        <v>4.60235181</v>
      </c>
      <c r="N12" s="83">
        <f t="shared" si="2"/>
        <v>57.529397625000001</v>
      </c>
      <c r="O12" s="357">
        <v>0.1079</v>
      </c>
      <c r="P12" s="357">
        <v>0</v>
      </c>
      <c r="Q12" s="2"/>
    </row>
    <row r="13" spans="2:19" ht="16.5">
      <c r="B13" s="3"/>
      <c r="C13" s="2" t="s">
        <v>772</v>
      </c>
      <c r="D13" s="437">
        <v>90.890554819999991</v>
      </c>
      <c r="E13" s="437">
        <v>0</v>
      </c>
      <c r="F13" s="437">
        <v>0</v>
      </c>
      <c r="G13" s="437">
        <v>0</v>
      </c>
      <c r="H13" s="437">
        <v>0</v>
      </c>
      <c r="I13" s="83">
        <f t="shared" si="0"/>
        <v>90.890554819999991</v>
      </c>
      <c r="J13" s="437">
        <v>6.2758126500000007</v>
      </c>
      <c r="K13" s="437">
        <v>0</v>
      </c>
      <c r="L13" s="437">
        <v>0</v>
      </c>
      <c r="M13" s="437">
        <f t="shared" si="3"/>
        <v>6.2758126500000007</v>
      </c>
      <c r="N13" s="83">
        <f t="shared" si="2"/>
        <v>78.447658125000004</v>
      </c>
      <c r="O13" s="357">
        <v>0.14710000000000001</v>
      </c>
      <c r="P13" s="357">
        <v>0</v>
      </c>
      <c r="Q13" s="2"/>
    </row>
    <row r="14" spans="2:19" ht="16.5">
      <c r="B14" s="3"/>
      <c r="C14" s="2" t="s">
        <v>773</v>
      </c>
      <c r="D14" s="437">
        <v>2.4804833999999998</v>
      </c>
      <c r="E14" s="437">
        <v>0</v>
      </c>
      <c r="F14" s="437">
        <v>1061.8045296099999</v>
      </c>
      <c r="G14" s="437">
        <v>0</v>
      </c>
      <c r="H14" s="437">
        <v>0</v>
      </c>
      <c r="I14" s="83">
        <f t="shared" si="0"/>
        <v>1064.2850130099998</v>
      </c>
      <c r="J14" s="437">
        <v>0.11246161</v>
      </c>
      <c r="K14" s="437">
        <v>7.8142497300000002</v>
      </c>
      <c r="L14" s="437">
        <v>0</v>
      </c>
      <c r="M14" s="437">
        <f t="shared" si="3"/>
        <v>7.9267113400000007</v>
      </c>
      <c r="N14" s="83">
        <f t="shared" si="2"/>
        <v>99.083891750000006</v>
      </c>
      <c r="O14" s="357">
        <v>0.18579999999999999</v>
      </c>
      <c r="P14" s="357">
        <v>1.5</v>
      </c>
      <c r="Q14" s="2"/>
    </row>
    <row r="15" spans="2:19" ht="16.5">
      <c r="B15" s="3"/>
      <c r="C15" s="2" t="s">
        <v>774</v>
      </c>
      <c r="D15" s="437">
        <v>1.0008719999999999E-2</v>
      </c>
      <c r="E15" s="437">
        <v>0</v>
      </c>
      <c r="F15" s="437">
        <v>31.103866</v>
      </c>
      <c r="G15" s="437">
        <v>0</v>
      </c>
      <c r="H15" s="437">
        <v>0</v>
      </c>
      <c r="I15" s="83">
        <f t="shared" si="0"/>
        <v>31.113874719999998</v>
      </c>
      <c r="J15" s="437">
        <v>6.0043E-4</v>
      </c>
      <c r="K15" s="437">
        <v>2.3948865399999999</v>
      </c>
      <c r="L15" s="437">
        <v>0</v>
      </c>
      <c r="M15" s="437">
        <f t="shared" si="3"/>
        <v>2.3954869699999999</v>
      </c>
      <c r="N15" s="83">
        <f t="shared" si="2"/>
        <v>29.943587124999997</v>
      </c>
      <c r="O15" s="357">
        <v>5.6099999999999997E-2</v>
      </c>
      <c r="P15" s="357">
        <v>0</v>
      </c>
      <c r="Q15" s="2"/>
    </row>
    <row r="16" spans="2:19" ht="16.5">
      <c r="B16" s="3"/>
      <c r="C16" s="2" t="s">
        <v>775</v>
      </c>
      <c r="D16" s="437">
        <v>3.1442650000000003E-2</v>
      </c>
      <c r="E16" s="437">
        <v>0</v>
      </c>
      <c r="F16" s="437">
        <v>52.859694879999999</v>
      </c>
      <c r="G16" s="437">
        <v>0</v>
      </c>
      <c r="H16" s="437">
        <v>0</v>
      </c>
      <c r="I16" s="83">
        <f t="shared" si="0"/>
        <v>52.891137530000002</v>
      </c>
      <c r="J16" s="437">
        <v>2.2058200000000003E-3</v>
      </c>
      <c r="K16" s="437">
        <v>4.3135709599999998</v>
      </c>
      <c r="L16" s="437">
        <v>0</v>
      </c>
      <c r="M16" s="437">
        <f t="shared" si="3"/>
        <v>4.3157767800000002</v>
      </c>
      <c r="N16" s="83">
        <f t="shared" si="2"/>
        <v>53.947209749999999</v>
      </c>
      <c r="O16" s="357">
        <v>0.1011</v>
      </c>
      <c r="P16" s="357">
        <v>0</v>
      </c>
      <c r="Q16" s="2"/>
    </row>
    <row r="17" spans="2:17" ht="16.5">
      <c r="B17" s="3"/>
      <c r="C17" s="2" t="s">
        <v>776</v>
      </c>
      <c r="D17" s="437">
        <v>42.972682929999998</v>
      </c>
      <c r="E17" s="437">
        <v>0</v>
      </c>
      <c r="F17" s="437">
        <v>0</v>
      </c>
      <c r="G17" s="437">
        <v>0</v>
      </c>
      <c r="H17" s="437">
        <v>0</v>
      </c>
      <c r="I17" s="83">
        <f t="shared" si="0"/>
        <v>42.972682929999998</v>
      </c>
      <c r="J17" s="437">
        <v>3.4378146300000001</v>
      </c>
      <c r="K17" s="437">
        <v>0</v>
      </c>
      <c r="L17" s="437">
        <v>0</v>
      </c>
      <c r="M17" s="437">
        <f t="shared" si="3"/>
        <v>3.4378146300000001</v>
      </c>
      <c r="N17" s="83">
        <f t="shared" si="2"/>
        <v>42.972682875000004</v>
      </c>
      <c r="O17" s="357">
        <v>8.0600000000000005E-2</v>
      </c>
      <c r="P17" s="357">
        <v>0</v>
      </c>
      <c r="Q17" s="2"/>
    </row>
    <row r="18" spans="2:17" ht="16.5">
      <c r="B18" s="3"/>
      <c r="C18" s="2" t="s">
        <v>777</v>
      </c>
      <c r="D18" s="437">
        <v>0</v>
      </c>
      <c r="E18" s="437">
        <v>0</v>
      </c>
      <c r="F18" s="437">
        <v>128.47279710999999</v>
      </c>
      <c r="G18" s="437">
        <v>0</v>
      </c>
      <c r="H18" s="437">
        <v>0</v>
      </c>
      <c r="I18" s="83">
        <f t="shared" si="0"/>
        <v>128.47279710999999</v>
      </c>
      <c r="J18" s="437">
        <v>0</v>
      </c>
      <c r="K18" s="437">
        <v>1.56644852</v>
      </c>
      <c r="L18" s="437">
        <v>0</v>
      </c>
      <c r="M18" s="437">
        <f t="shared" si="3"/>
        <v>1.56644852</v>
      </c>
      <c r="N18" s="83">
        <f t="shared" si="2"/>
        <v>19.580606500000002</v>
      </c>
      <c r="O18" s="357">
        <v>3.6700000000000003E-2</v>
      </c>
      <c r="P18" s="357">
        <v>0.5</v>
      </c>
      <c r="Q18" s="2"/>
    </row>
    <row r="19" spans="2:17" ht="16.5">
      <c r="B19" s="3"/>
      <c r="C19" s="2" t="s">
        <v>864</v>
      </c>
      <c r="D19" s="83">
        <f>D20-SUM(D9:D18)</f>
        <v>76.172123230018769</v>
      </c>
      <c r="E19" s="436">
        <v>0</v>
      </c>
      <c r="F19" s="83">
        <f>F20-SUM(F9:F18)</f>
        <v>13.927613809999457</v>
      </c>
      <c r="G19" s="436">
        <v>0</v>
      </c>
      <c r="H19" s="436">
        <v>0</v>
      </c>
      <c r="I19" s="83">
        <f t="shared" si="0"/>
        <v>90.099737040018226</v>
      </c>
      <c r="J19" s="83">
        <f>J20-SUM(J9:J18)</f>
        <v>5.0130490599995028</v>
      </c>
      <c r="K19" s="83">
        <f>K20-SUM(K9:K18)</f>
        <v>0.85145212999998421</v>
      </c>
      <c r="L19" s="436">
        <v>0</v>
      </c>
      <c r="M19" s="437">
        <f t="shared" si="3"/>
        <v>5.864501189999487</v>
      </c>
      <c r="N19" s="83">
        <f t="shared" si="2"/>
        <v>73.306264874993587</v>
      </c>
      <c r="O19" s="357">
        <f>O20-SUM(O9:O18)</f>
        <v>0.13750000000000284</v>
      </c>
      <c r="P19" s="235" t="s">
        <v>862</v>
      </c>
      <c r="Q19" s="2"/>
    </row>
    <row r="20" spans="2:17" ht="16.5">
      <c r="B20" s="97" t="s">
        <v>149</v>
      </c>
      <c r="C20" s="9" t="s">
        <v>0</v>
      </c>
      <c r="D20" s="327">
        <v>76040.745147830006</v>
      </c>
      <c r="E20" s="438">
        <v>0</v>
      </c>
      <c r="F20" s="327">
        <v>26101.591177990002</v>
      </c>
      <c r="G20" s="438">
        <v>0</v>
      </c>
      <c r="H20" s="438">
        <v>0</v>
      </c>
      <c r="I20" s="327">
        <f t="shared" ref="I20" si="4">D20+F20</f>
        <v>102142.33632582001</v>
      </c>
      <c r="J20" s="327">
        <v>4008.5623842199998</v>
      </c>
      <c r="K20" s="327">
        <v>258.42477461999999</v>
      </c>
      <c r="L20" s="438">
        <v>0</v>
      </c>
      <c r="M20" s="327">
        <f t="shared" ref="M20" si="5">J20+K20</f>
        <v>4266.9871588400001</v>
      </c>
      <c r="N20" s="327">
        <f>SUM(N9:N19)</f>
        <v>53337.339485499993</v>
      </c>
      <c r="O20" s="358">
        <v>100</v>
      </c>
      <c r="P20" s="359" t="str">
        <f>P19</f>
        <v>-</v>
      </c>
      <c r="Q20" s="2"/>
    </row>
    <row r="21" spans="2:17" ht="16.5">
      <c r="B21" s="74"/>
      <c r="C21" s="2"/>
      <c r="D21" s="2"/>
      <c r="E21" s="2"/>
      <c r="F21" s="2"/>
      <c r="G21" s="2"/>
      <c r="H21" s="2"/>
      <c r="I21" s="2"/>
      <c r="J21" s="2"/>
      <c r="K21" s="2"/>
      <c r="L21" s="2"/>
      <c r="M21" s="2"/>
      <c r="N21" s="2"/>
      <c r="O21" s="2"/>
      <c r="P21" s="2"/>
      <c r="Q21" s="2"/>
    </row>
    <row r="22" spans="2:17" ht="16.5">
      <c r="B22" s="2"/>
      <c r="C22" s="2"/>
      <c r="D22" s="2"/>
      <c r="E22" s="2"/>
      <c r="F22" s="2"/>
      <c r="G22" s="2"/>
      <c r="H22" s="2"/>
      <c r="I22" s="2"/>
      <c r="J22" s="2"/>
      <c r="K22" s="2"/>
      <c r="L22" s="2"/>
      <c r="M22" s="2"/>
      <c r="N22" s="2"/>
      <c r="O22" s="2"/>
      <c r="P22" s="2"/>
      <c r="Q22" s="2"/>
    </row>
    <row r="23" spans="2:17" ht="16.5">
      <c r="B23" s="2"/>
      <c r="C23" s="2"/>
      <c r="D23" s="2"/>
      <c r="E23" s="2"/>
      <c r="F23" s="2"/>
      <c r="G23" s="2"/>
      <c r="H23" s="2"/>
      <c r="I23" s="2"/>
      <c r="J23" s="2"/>
      <c r="K23" s="2"/>
      <c r="L23" s="2"/>
      <c r="M23" s="2"/>
      <c r="N23" s="2"/>
      <c r="O23" s="2"/>
      <c r="P23" s="2"/>
      <c r="Q23" s="2"/>
    </row>
    <row r="24" spans="2:17" ht="16.5">
      <c r="B24" s="2"/>
      <c r="C24" s="2"/>
      <c r="D24" s="2"/>
      <c r="E24" s="2"/>
      <c r="F24" s="2"/>
      <c r="G24" s="2"/>
      <c r="H24" s="2"/>
      <c r="I24" s="2"/>
      <c r="J24" s="2"/>
      <c r="K24" s="2"/>
      <c r="L24" s="2"/>
      <c r="M24" s="2"/>
      <c r="N24" s="2"/>
      <c r="O24" s="2"/>
      <c r="P24" s="2"/>
      <c r="Q24" s="2"/>
    </row>
    <row r="25" spans="2:17" ht="16.5">
      <c r="B25" s="2"/>
      <c r="C25" s="2"/>
      <c r="D25" s="2"/>
      <c r="E25" s="2"/>
      <c r="F25" s="2"/>
      <c r="G25" s="2"/>
      <c r="H25" s="2"/>
      <c r="I25" s="2"/>
      <c r="J25" s="2"/>
      <c r="K25" s="2"/>
      <c r="L25" s="2"/>
      <c r="M25" s="2"/>
      <c r="N25" s="2"/>
      <c r="O25" s="2"/>
      <c r="P25" s="2"/>
      <c r="Q25" s="2"/>
    </row>
    <row r="26" spans="2:17" ht="16.5">
      <c r="B26" s="2"/>
      <c r="C26" s="2"/>
      <c r="D26" s="2"/>
      <c r="E26" s="2"/>
      <c r="F26" s="2"/>
      <c r="G26" s="2"/>
      <c r="H26" s="2"/>
      <c r="I26" s="2"/>
      <c r="J26" s="2"/>
      <c r="K26" s="2"/>
      <c r="L26" s="2"/>
      <c r="M26" s="2"/>
      <c r="N26" s="2"/>
      <c r="O26" s="2"/>
      <c r="P26" s="2"/>
      <c r="Q26" s="2"/>
    </row>
    <row r="27" spans="2:17" ht="16.5">
      <c r="B27" s="2"/>
      <c r="C27" s="2"/>
      <c r="D27" s="2"/>
      <c r="E27" s="2"/>
      <c r="F27" s="2"/>
      <c r="G27" s="2"/>
      <c r="H27" s="2"/>
      <c r="I27" s="2"/>
      <c r="J27" s="2"/>
      <c r="K27" s="2"/>
      <c r="L27" s="2"/>
      <c r="M27" s="2"/>
      <c r="N27" s="2"/>
      <c r="O27" s="2"/>
      <c r="P27" s="2"/>
      <c r="Q27" s="2"/>
    </row>
  </sheetData>
  <mergeCells count="9">
    <mergeCell ref="F5:G6"/>
    <mergeCell ref="R2:S3"/>
    <mergeCell ref="D6:E6"/>
    <mergeCell ref="H5:H7"/>
    <mergeCell ref="I5:I7"/>
    <mergeCell ref="J6:M6"/>
    <mergeCell ref="N5:N7"/>
    <mergeCell ref="O5:O7"/>
    <mergeCell ref="P5:P7"/>
  </mergeCells>
  <hyperlinks>
    <hyperlink ref="R2:S3" location="Index!A1" display="Return to Index" xr:uid="{DC07F192-C26F-4BA6-AAB0-46A89711C9FF}"/>
  </hyperlinks>
  <pageMargins left="0.7" right="0.7" top="0.75" bottom="0.75" header="0.3" footer="0.3"/>
  <pageSetup paperSize="9" orientation="portrait" r:id="rId1"/>
  <ignoredErrors>
    <ignoredError sqref="B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8DEB-7DD6-43BE-A66B-E6BC96F86675}">
  <dimension ref="A1:I11"/>
  <sheetViews>
    <sheetView zoomScale="90" zoomScaleNormal="90" workbookViewId="0">
      <selection activeCell="C53" sqref="C53"/>
    </sheetView>
  </sheetViews>
  <sheetFormatPr defaultRowHeight="15"/>
  <cols>
    <col min="1" max="1" width="9.140625" style="126"/>
    <col min="2" max="2" width="9.140625" style="126" customWidth="1"/>
    <col min="3" max="3" width="64.28515625" customWidth="1"/>
    <col min="4" max="4" width="16.85546875" customWidth="1"/>
    <col min="7" max="7" width="9.140625" style="126"/>
  </cols>
  <sheetData>
    <row r="1" spans="1:9" s="126" customFormat="1"/>
    <row r="2" spans="1:9" s="126" customFormat="1" ht="18.75">
      <c r="B2" s="160" t="s">
        <v>496</v>
      </c>
      <c r="H2" s="452" t="s">
        <v>181</v>
      </c>
      <c r="I2" s="453"/>
    </row>
    <row r="3" spans="1:9" s="126" customFormat="1">
      <c r="H3" s="454"/>
      <c r="I3" s="455"/>
    </row>
    <row r="4" spans="1:9" s="126" customFormat="1" ht="20.25">
      <c r="B4" s="164"/>
      <c r="C4" s="164"/>
      <c r="D4" s="164"/>
      <c r="E4" s="2"/>
      <c r="F4" s="2"/>
      <c r="G4" s="2"/>
      <c r="H4" s="2"/>
      <c r="I4" s="2"/>
    </row>
    <row r="5" spans="1:9" ht="16.5">
      <c r="B5" s="176" t="s">
        <v>166</v>
      </c>
      <c r="C5" s="176"/>
      <c r="D5" s="230" t="s">
        <v>850</v>
      </c>
      <c r="E5" s="2"/>
      <c r="F5" s="2"/>
      <c r="G5" s="2"/>
      <c r="H5" s="2"/>
      <c r="I5" s="2"/>
    </row>
    <row r="6" spans="1:9" ht="16.5">
      <c r="B6" s="85">
        <v>1</v>
      </c>
      <c r="C6" s="48" t="s">
        <v>223</v>
      </c>
      <c r="D6" s="35">
        <f>'4'!D10</f>
        <v>61406.346018370001</v>
      </c>
      <c r="E6" s="2"/>
      <c r="F6" s="2"/>
      <c r="G6" s="2"/>
      <c r="H6" s="2"/>
      <c r="I6" s="2"/>
    </row>
    <row r="7" spans="1:9" ht="16.5">
      <c r="B7" s="85">
        <v>2</v>
      </c>
      <c r="C7" s="48" t="s">
        <v>511</v>
      </c>
      <c r="D7" s="163">
        <f>'4'!D23</f>
        <v>2.9658451741374978E-3</v>
      </c>
      <c r="E7" s="2"/>
      <c r="F7" s="2"/>
      <c r="G7" s="2"/>
      <c r="H7" s="2"/>
      <c r="I7" s="2"/>
    </row>
    <row r="8" spans="1:9" ht="16.5">
      <c r="B8" s="85">
        <v>3</v>
      </c>
      <c r="C8" s="226" t="s">
        <v>512</v>
      </c>
      <c r="D8" s="227">
        <f>D6*D7/100</f>
        <v>1.8212171500000003</v>
      </c>
      <c r="E8" s="2"/>
      <c r="F8" s="2"/>
      <c r="G8" s="2"/>
      <c r="H8" s="2"/>
      <c r="I8" s="2"/>
    </row>
    <row r="9" spans="1:9" ht="16.5">
      <c r="A9" s="162"/>
      <c r="B9" s="162"/>
      <c r="C9" s="2"/>
      <c r="D9" s="2"/>
      <c r="E9" s="2"/>
      <c r="F9" s="2"/>
      <c r="G9" s="2"/>
      <c r="H9" s="2"/>
      <c r="I9" s="2"/>
    </row>
    <row r="10" spans="1:9" ht="16.5">
      <c r="C10" s="11"/>
      <c r="D10" s="2"/>
      <c r="E10" s="2"/>
      <c r="F10" s="2"/>
      <c r="G10" s="2"/>
      <c r="H10" s="2"/>
      <c r="I10" s="2"/>
    </row>
    <row r="11" spans="1:9">
      <c r="C11" s="158"/>
      <c r="D11" s="158"/>
      <c r="E11" s="158"/>
      <c r="F11" s="158"/>
      <c r="G11" s="203"/>
    </row>
  </sheetData>
  <mergeCells count="1">
    <mergeCell ref="H2:I3"/>
  </mergeCells>
  <hyperlinks>
    <hyperlink ref="H2:I3" location="Index!A1" display="Return to Index" xr:uid="{28E1EE42-0BDE-4936-B43E-BCFD0779ED2A}"/>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A3FC1-0472-4D5B-884C-64C129F24D97}">
  <dimension ref="A1:U33"/>
  <sheetViews>
    <sheetView topLeftCell="B1" zoomScale="90" zoomScaleNormal="90" workbookViewId="0">
      <selection activeCell="P31" sqref="P31"/>
    </sheetView>
  </sheetViews>
  <sheetFormatPr defaultRowHeight="15"/>
  <cols>
    <col min="1" max="1" width="9.140625" style="126"/>
    <col min="2" max="2" width="9.28515625" style="126" customWidth="1"/>
    <col min="3" max="3" width="35.7109375" style="126" customWidth="1"/>
    <col min="4" max="15" width="15.7109375" style="126" customWidth="1"/>
    <col min="16" max="18" width="15.7109375" customWidth="1"/>
  </cols>
  <sheetData>
    <row r="1" spans="2:21" s="126" customFormat="1" ht="16.5" customHeight="1"/>
    <row r="2" spans="2:21" ht="19.5" customHeight="1">
      <c r="B2" s="139" t="s">
        <v>513</v>
      </c>
      <c r="C2" s="145"/>
      <c r="D2" s="145"/>
      <c r="E2" s="145"/>
      <c r="F2" s="145"/>
      <c r="G2" s="145"/>
      <c r="H2" s="145"/>
      <c r="I2" s="145"/>
      <c r="J2" s="145"/>
      <c r="K2" s="145"/>
      <c r="L2" s="121"/>
      <c r="M2" s="121"/>
      <c r="N2" s="121"/>
      <c r="O2" s="121"/>
      <c r="P2" s="122"/>
      <c r="Q2" s="122"/>
      <c r="R2" s="122"/>
      <c r="T2" s="452" t="s">
        <v>181</v>
      </c>
      <c r="U2" s="453"/>
    </row>
    <row r="3" spans="2:21" ht="16.5" customHeight="1">
      <c r="B3" s="123"/>
      <c r="C3" s="123"/>
      <c r="D3" s="123"/>
      <c r="E3" s="123"/>
      <c r="F3" s="123"/>
      <c r="G3" s="123"/>
      <c r="H3" s="123"/>
      <c r="I3" s="123"/>
      <c r="J3" s="123"/>
      <c r="K3" s="123"/>
      <c r="L3" s="123"/>
      <c r="M3" s="123"/>
      <c r="N3" s="123"/>
      <c r="O3" s="123"/>
      <c r="P3" s="123"/>
      <c r="Q3" s="123"/>
      <c r="R3" s="123"/>
      <c r="T3" s="454"/>
      <c r="U3" s="455"/>
    </row>
    <row r="4" spans="2:21" ht="16.5">
      <c r="B4" s="137"/>
      <c r="C4" s="138"/>
      <c r="D4" s="138"/>
      <c r="E4" s="138"/>
      <c r="F4" s="138"/>
      <c r="G4" s="138"/>
      <c r="H4" s="138"/>
      <c r="I4" s="138"/>
      <c r="J4" s="138"/>
      <c r="K4" s="138"/>
      <c r="L4" s="138"/>
      <c r="M4" s="138"/>
      <c r="N4" s="138"/>
      <c r="O4" s="138"/>
      <c r="P4" s="138"/>
      <c r="Q4" s="138"/>
      <c r="R4" s="138"/>
    </row>
    <row r="5" spans="2:21" ht="48.75" customHeight="1">
      <c r="B5" s="142"/>
      <c r="C5" s="142"/>
      <c r="D5" s="486" t="s">
        <v>198</v>
      </c>
      <c r="E5" s="487"/>
      <c r="F5" s="487"/>
      <c r="G5" s="487"/>
      <c r="H5" s="487"/>
      <c r="I5" s="488"/>
      <c r="J5" s="486" t="s">
        <v>188</v>
      </c>
      <c r="K5" s="487"/>
      <c r="L5" s="487"/>
      <c r="M5" s="487"/>
      <c r="N5" s="487"/>
      <c r="O5" s="488"/>
      <c r="P5" s="491" t="s">
        <v>199</v>
      </c>
      <c r="Q5" s="486" t="s">
        <v>91</v>
      </c>
      <c r="R5" s="495"/>
    </row>
    <row r="6" spans="2:21" ht="66" customHeight="1">
      <c r="B6" s="142"/>
      <c r="C6" s="142"/>
      <c r="D6" s="489" t="s">
        <v>196</v>
      </c>
      <c r="E6" s="490"/>
      <c r="F6" s="491"/>
      <c r="G6" s="489" t="s">
        <v>197</v>
      </c>
      <c r="H6" s="490"/>
      <c r="I6" s="491"/>
      <c r="J6" s="489" t="s">
        <v>200</v>
      </c>
      <c r="K6" s="490"/>
      <c r="L6" s="491"/>
      <c r="M6" s="489" t="s">
        <v>201</v>
      </c>
      <c r="N6" s="490"/>
      <c r="O6" s="491"/>
      <c r="P6" s="494"/>
      <c r="Q6" s="492" t="s">
        <v>202</v>
      </c>
      <c r="R6" s="492" t="s">
        <v>90</v>
      </c>
    </row>
    <row r="7" spans="2:21" ht="33">
      <c r="B7" s="138" t="s">
        <v>849</v>
      </c>
      <c r="C7" s="142"/>
      <c r="D7" s="144"/>
      <c r="E7" s="140" t="s">
        <v>203</v>
      </c>
      <c r="F7" s="140" t="s">
        <v>204</v>
      </c>
      <c r="G7" s="144"/>
      <c r="H7" s="140" t="s">
        <v>204</v>
      </c>
      <c r="I7" s="140" t="s">
        <v>205</v>
      </c>
      <c r="J7" s="141"/>
      <c r="K7" s="140" t="s">
        <v>203</v>
      </c>
      <c r="L7" s="140" t="s">
        <v>204</v>
      </c>
      <c r="M7" s="141"/>
      <c r="N7" s="140" t="s">
        <v>204</v>
      </c>
      <c r="O7" s="140" t="s">
        <v>205</v>
      </c>
      <c r="P7" s="494"/>
      <c r="Q7" s="493"/>
      <c r="R7" s="493"/>
    </row>
    <row r="8" spans="2:21" ht="33" customHeight="1">
      <c r="B8" s="154" t="s">
        <v>514</v>
      </c>
      <c r="C8" s="152" t="s">
        <v>515</v>
      </c>
      <c r="D8" s="182">
        <v>3442.2374147199998</v>
      </c>
      <c r="E8" s="182">
        <v>3442.2374147199998</v>
      </c>
      <c r="F8" s="182">
        <v>0</v>
      </c>
      <c r="G8" s="182">
        <v>0</v>
      </c>
      <c r="H8" s="182">
        <v>0</v>
      </c>
      <c r="I8" s="182">
        <v>0</v>
      </c>
      <c r="J8" s="182">
        <v>-0.21849691000000002</v>
      </c>
      <c r="K8" s="182">
        <v>-0.21849691000000002</v>
      </c>
      <c r="L8" s="182">
        <v>0</v>
      </c>
      <c r="M8" s="182">
        <v>0</v>
      </c>
      <c r="N8" s="182">
        <v>0</v>
      </c>
      <c r="O8" s="182">
        <v>0</v>
      </c>
      <c r="P8" s="182"/>
      <c r="Q8" s="182">
        <v>0</v>
      </c>
      <c r="R8" s="184">
        <v>0</v>
      </c>
    </row>
    <row r="9" spans="2:21" s="126" customFormat="1" ht="16.5" customHeight="1">
      <c r="B9" s="154" t="s">
        <v>148</v>
      </c>
      <c r="C9" s="152" t="s">
        <v>87</v>
      </c>
      <c r="D9" s="182">
        <v>64811.429344589997</v>
      </c>
      <c r="E9" s="182">
        <v>52676.531229970002</v>
      </c>
      <c r="F9" s="182">
        <v>12134.898114620002</v>
      </c>
      <c r="G9" s="182">
        <v>1832.3006472100001</v>
      </c>
      <c r="H9" s="182">
        <v>0</v>
      </c>
      <c r="I9" s="182">
        <v>1832.3006472100001</v>
      </c>
      <c r="J9" s="182">
        <v>-626.47890663999999</v>
      </c>
      <c r="K9" s="182">
        <v>-152.12532894999998</v>
      </c>
      <c r="L9" s="182">
        <v>-474.35357769000001</v>
      </c>
      <c r="M9" s="182">
        <v>-905.64310616</v>
      </c>
      <c r="N9" s="182">
        <v>0</v>
      </c>
      <c r="O9" s="182">
        <v>-905.64310616</v>
      </c>
      <c r="P9" s="182">
        <v>0</v>
      </c>
      <c r="Q9" s="182">
        <v>25492.202759740001</v>
      </c>
      <c r="R9" s="184">
        <v>874.82872641999995</v>
      </c>
    </row>
    <row r="10" spans="2:21" ht="16.5" customHeight="1">
      <c r="B10" s="153" t="s">
        <v>149</v>
      </c>
      <c r="C10" s="143" t="s">
        <v>206</v>
      </c>
      <c r="D10" s="183">
        <v>0</v>
      </c>
      <c r="E10" s="183">
        <v>0</v>
      </c>
      <c r="F10" s="183">
        <v>0</v>
      </c>
      <c r="G10" s="183">
        <v>0</v>
      </c>
      <c r="H10" s="183">
        <v>0</v>
      </c>
      <c r="I10" s="183">
        <v>0</v>
      </c>
      <c r="J10" s="183">
        <v>0</v>
      </c>
      <c r="K10" s="183">
        <v>0</v>
      </c>
      <c r="L10" s="183">
        <v>0</v>
      </c>
      <c r="M10" s="183">
        <v>0</v>
      </c>
      <c r="N10" s="183">
        <v>0</v>
      </c>
      <c r="O10" s="183">
        <v>0</v>
      </c>
      <c r="P10" s="183">
        <v>0</v>
      </c>
      <c r="Q10" s="183">
        <v>0</v>
      </c>
      <c r="R10" s="185">
        <v>0</v>
      </c>
    </row>
    <row r="11" spans="2:21" ht="16.5" customHeight="1">
      <c r="B11" s="153" t="s">
        <v>150</v>
      </c>
      <c r="C11" s="143" t="s">
        <v>207</v>
      </c>
      <c r="D11" s="183">
        <v>1019.5751023099999</v>
      </c>
      <c r="E11" s="183">
        <v>1019.5751023099999</v>
      </c>
      <c r="F11" s="183">
        <v>0</v>
      </c>
      <c r="G11" s="183">
        <v>0</v>
      </c>
      <c r="H11" s="183">
        <v>0</v>
      </c>
      <c r="I11" s="183">
        <v>0</v>
      </c>
      <c r="J11" s="183">
        <v>0</v>
      </c>
      <c r="K11" s="183">
        <v>0</v>
      </c>
      <c r="L11" s="183">
        <v>0</v>
      </c>
      <c r="M11" s="183">
        <v>0</v>
      </c>
      <c r="N11" s="183">
        <v>0</v>
      </c>
      <c r="O11" s="183">
        <v>0</v>
      </c>
      <c r="P11" s="183">
        <v>0</v>
      </c>
      <c r="Q11" s="183">
        <v>5.9676632699999992</v>
      </c>
      <c r="R11" s="185">
        <v>0</v>
      </c>
    </row>
    <row r="12" spans="2:21" ht="16.5" customHeight="1">
      <c r="B12" s="153" t="s">
        <v>151</v>
      </c>
      <c r="C12" s="143" t="s">
        <v>208</v>
      </c>
      <c r="D12" s="183">
        <v>2190.3612834200003</v>
      </c>
      <c r="E12" s="183">
        <v>2190.3612834200003</v>
      </c>
      <c r="F12" s="183">
        <v>0</v>
      </c>
      <c r="G12" s="183">
        <v>0</v>
      </c>
      <c r="H12" s="183">
        <v>0</v>
      </c>
      <c r="I12" s="183">
        <v>0</v>
      </c>
      <c r="J12" s="183">
        <v>-0.80065353000000006</v>
      </c>
      <c r="K12" s="183">
        <v>-0.80065353000000006</v>
      </c>
      <c r="L12" s="183">
        <v>0</v>
      </c>
      <c r="M12" s="183">
        <v>0</v>
      </c>
      <c r="N12" s="183">
        <v>0</v>
      </c>
      <c r="O12" s="183">
        <v>0</v>
      </c>
      <c r="P12" s="183">
        <v>0</v>
      </c>
      <c r="Q12" s="183">
        <v>11.94062007</v>
      </c>
      <c r="R12" s="185">
        <v>0</v>
      </c>
    </row>
    <row r="13" spans="2:21" ht="16.5" customHeight="1">
      <c r="B13" s="153" t="s">
        <v>152</v>
      </c>
      <c r="C13" s="143" t="s">
        <v>209</v>
      </c>
      <c r="D13" s="183">
        <v>14089.02941404</v>
      </c>
      <c r="E13" s="183">
        <v>12792.290413479999</v>
      </c>
      <c r="F13" s="183">
        <v>1296.73900056</v>
      </c>
      <c r="G13" s="183">
        <v>236.81998684000001</v>
      </c>
      <c r="H13" s="183">
        <v>0</v>
      </c>
      <c r="I13" s="183">
        <v>236.81998684000001</v>
      </c>
      <c r="J13" s="183">
        <v>-33.66800138</v>
      </c>
      <c r="K13" s="183">
        <v>-12.83974851</v>
      </c>
      <c r="L13" s="183">
        <v>-20.82825287</v>
      </c>
      <c r="M13" s="183">
        <v>-97.414741419999999</v>
      </c>
      <c r="N13" s="183">
        <v>0</v>
      </c>
      <c r="O13" s="183">
        <v>-97.414741419999999</v>
      </c>
      <c r="P13" s="183">
        <v>0</v>
      </c>
      <c r="Q13" s="183">
        <v>1086.6751699500001</v>
      </c>
      <c r="R13" s="185">
        <v>131.46584268000001</v>
      </c>
    </row>
    <row r="14" spans="2:21" ht="16.5" customHeight="1">
      <c r="B14" s="153" t="s">
        <v>153</v>
      </c>
      <c r="C14" s="143" t="s">
        <v>210</v>
      </c>
      <c r="D14" s="183">
        <v>23258.538723999998</v>
      </c>
      <c r="E14" s="183">
        <v>15748.161599229999</v>
      </c>
      <c r="F14" s="183">
        <v>7510.3771247700006</v>
      </c>
      <c r="G14" s="183">
        <v>747.89372829999991</v>
      </c>
      <c r="H14" s="183">
        <v>0</v>
      </c>
      <c r="I14" s="183">
        <v>747.89372829999991</v>
      </c>
      <c r="J14" s="183">
        <v>-358.63742483999999</v>
      </c>
      <c r="K14" s="183">
        <v>-75.457706549999997</v>
      </c>
      <c r="L14" s="183">
        <v>-283.17971829000004</v>
      </c>
      <c r="M14" s="183">
        <v>-441.59142721000001</v>
      </c>
      <c r="N14" s="183">
        <v>0</v>
      </c>
      <c r="O14" s="183">
        <v>-441.59142721000001</v>
      </c>
      <c r="P14" s="183">
        <v>0</v>
      </c>
      <c r="Q14" s="183">
        <v>11967.232031019999</v>
      </c>
      <c r="R14" s="185">
        <v>369.1179937</v>
      </c>
    </row>
    <row r="15" spans="2:21" ht="16.5" customHeight="1">
      <c r="B15" s="153" t="s">
        <v>154</v>
      </c>
      <c r="C15" s="228" t="s">
        <v>240</v>
      </c>
      <c r="D15" s="183">
        <v>22267.551277099999</v>
      </c>
      <c r="E15" s="183">
        <v>14925.637152450001</v>
      </c>
      <c r="F15" s="183">
        <v>7341.9141246499994</v>
      </c>
      <c r="G15" s="183">
        <v>747.89372829999991</v>
      </c>
      <c r="H15" s="183">
        <v>0</v>
      </c>
      <c r="I15" s="183">
        <v>747.89372829999991</v>
      </c>
      <c r="J15" s="183">
        <v>-351.31586793000002</v>
      </c>
      <c r="K15" s="183">
        <v>-71.879684439999991</v>
      </c>
      <c r="L15" s="183">
        <v>-279.43618349000002</v>
      </c>
      <c r="M15" s="183">
        <v>-441.59142721000001</v>
      </c>
      <c r="N15" s="183">
        <v>0</v>
      </c>
      <c r="O15" s="183">
        <v>-441.59142721000001</v>
      </c>
      <c r="P15" s="183">
        <v>0</v>
      </c>
      <c r="Q15" s="183">
        <v>0</v>
      </c>
      <c r="R15" s="185">
        <v>0</v>
      </c>
    </row>
    <row r="16" spans="2:21" ht="16.5" customHeight="1">
      <c r="B16" s="153" t="s">
        <v>155</v>
      </c>
      <c r="C16" s="143" t="s">
        <v>211</v>
      </c>
      <c r="D16" s="183">
        <v>24253.924820820001</v>
      </c>
      <c r="E16" s="183">
        <v>20926.14283153</v>
      </c>
      <c r="F16" s="183">
        <v>3327.7819892900002</v>
      </c>
      <c r="G16" s="183">
        <v>847.5869320700001</v>
      </c>
      <c r="H16" s="183">
        <v>0</v>
      </c>
      <c r="I16" s="183">
        <v>847.5869320700001</v>
      </c>
      <c r="J16" s="183">
        <v>-233.37282689</v>
      </c>
      <c r="K16" s="183">
        <v>-63.027220360000001</v>
      </c>
      <c r="L16" s="183">
        <v>-170.34560653</v>
      </c>
      <c r="M16" s="183">
        <v>-366.63693752999995</v>
      </c>
      <c r="N16" s="183">
        <v>0</v>
      </c>
      <c r="O16" s="183">
        <v>-366.63693752999995</v>
      </c>
      <c r="P16" s="183">
        <v>0</v>
      </c>
      <c r="Q16" s="183">
        <v>12420.387275430001</v>
      </c>
      <c r="R16" s="185">
        <v>374.24489003999997</v>
      </c>
    </row>
    <row r="17" spans="2:18" ht="16.5" customHeight="1">
      <c r="B17" s="154" t="s">
        <v>156</v>
      </c>
      <c r="C17" s="152" t="s">
        <v>229</v>
      </c>
      <c r="D17" s="182">
        <v>14.67871418</v>
      </c>
      <c r="E17" s="182">
        <v>0</v>
      </c>
      <c r="F17" s="182">
        <v>0</v>
      </c>
      <c r="G17" s="182">
        <v>0</v>
      </c>
      <c r="H17" s="182">
        <v>0</v>
      </c>
      <c r="I17" s="182">
        <v>0</v>
      </c>
      <c r="J17" s="182">
        <v>0</v>
      </c>
      <c r="K17" s="182">
        <v>0</v>
      </c>
      <c r="L17" s="182">
        <v>0</v>
      </c>
      <c r="M17" s="182">
        <v>0</v>
      </c>
      <c r="N17" s="182">
        <v>0</v>
      </c>
      <c r="O17" s="182">
        <v>0</v>
      </c>
      <c r="P17" s="182">
        <v>0</v>
      </c>
      <c r="Q17" s="182">
        <v>0</v>
      </c>
      <c r="R17" s="184">
        <v>0</v>
      </c>
    </row>
    <row r="18" spans="2:18" s="126" customFormat="1" ht="16.5" customHeight="1">
      <c r="B18" s="153" t="s">
        <v>157</v>
      </c>
      <c r="C18" s="143" t="s">
        <v>206</v>
      </c>
      <c r="D18" s="183">
        <v>0</v>
      </c>
      <c r="E18" s="183">
        <v>0</v>
      </c>
      <c r="F18" s="183">
        <v>0</v>
      </c>
      <c r="G18" s="183">
        <v>0</v>
      </c>
      <c r="H18" s="183">
        <v>0</v>
      </c>
      <c r="I18" s="183">
        <v>0</v>
      </c>
      <c r="J18" s="183">
        <v>0</v>
      </c>
      <c r="K18" s="183">
        <v>0</v>
      </c>
      <c r="L18" s="183">
        <v>0</v>
      </c>
      <c r="M18" s="183">
        <v>0</v>
      </c>
      <c r="N18" s="183">
        <v>0</v>
      </c>
      <c r="O18" s="183">
        <v>0</v>
      </c>
      <c r="P18" s="183">
        <v>0</v>
      </c>
      <c r="Q18" s="183">
        <v>0</v>
      </c>
      <c r="R18" s="185">
        <v>0</v>
      </c>
    </row>
    <row r="19" spans="2:18" ht="16.5" customHeight="1">
      <c r="B19" s="153" t="s">
        <v>158</v>
      </c>
      <c r="C19" s="143" t="s">
        <v>207</v>
      </c>
      <c r="D19" s="183">
        <v>0</v>
      </c>
      <c r="E19" s="183">
        <v>0</v>
      </c>
      <c r="F19" s="183">
        <v>0</v>
      </c>
      <c r="G19" s="183">
        <v>0</v>
      </c>
      <c r="H19" s="183">
        <v>0</v>
      </c>
      <c r="I19" s="183">
        <v>0</v>
      </c>
      <c r="J19" s="183">
        <v>0</v>
      </c>
      <c r="K19" s="183">
        <v>0</v>
      </c>
      <c r="L19" s="183">
        <v>0</v>
      </c>
      <c r="M19" s="183">
        <v>0</v>
      </c>
      <c r="N19" s="183">
        <v>0</v>
      </c>
      <c r="O19" s="183">
        <v>0</v>
      </c>
      <c r="P19" s="183"/>
      <c r="Q19" s="183">
        <v>0</v>
      </c>
      <c r="R19" s="185">
        <v>0</v>
      </c>
    </row>
    <row r="20" spans="2:18" ht="16.5" customHeight="1">
      <c r="B20" s="153" t="s">
        <v>159</v>
      </c>
      <c r="C20" s="143" t="s">
        <v>208</v>
      </c>
      <c r="D20" s="183">
        <v>0.99601362999999998</v>
      </c>
      <c r="E20" s="183">
        <v>0</v>
      </c>
      <c r="F20" s="183">
        <v>0</v>
      </c>
      <c r="G20" s="183">
        <v>0</v>
      </c>
      <c r="H20" s="183">
        <v>0</v>
      </c>
      <c r="I20" s="183">
        <v>0</v>
      </c>
      <c r="J20" s="183">
        <v>0</v>
      </c>
      <c r="K20" s="183">
        <v>0</v>
      </c>
      <c r="L20" s="183">
        <v>0</v>
      </c>
      <c r="M20" s="183">
        <v>0</v>
      </c>
      <c r="N20" s="183">
        <v>0</v>
      </c>
      <c r="O20" s="183">
        <v>0</v>
      </c>
      <c r="P20" s="183"/>
      <c r="Q20" s="183">
        <v>0</v>
      </c>
      <c r="R20" s="185">
        <v>0</v>
      </c>
    </row>
    <row r="21" spans="2:18" ht="16.5" customHeight="1">
      <c r="B21" s="153" t="s">
        <v>230</v>
      </c>
      <c r="C21" s="143" t="s">
        <v>209</v>
      </c>
      <c r="D21" s="183">
        <v>12.03361789</v>
      </c>
      <c r="E21" s="183">
        <v>0</v>
      </c>
      <c r="F21" s="183">
        <v>0</v>
      </c>
      <c r="G21" s="183">
        <v>0</v>
      </c>
      <c r="H21" s="183">
        <v>0</v>
      </c>
      <c r="I21" s="183">
        <v>0</v>
      </c>
      <c r="J21" s="183">
        <v>0</v>
      </c>
      <c r="K21" s="183">
        <v>0</v>
      </c>
      <c r="L21" s="183">
        <v>0</v>
      </c>
      <c r="M21" s="183">
        <v>0</v>
      </c>
      <c r="N21" s="183">
        <v>0</v>
      </c>
      <c r="O21" s="183">
        <v>0</v>
      </c>
      <c r="P21" s="183"/>
      <c r="Q21" s="183">
        <v>0</v>
      </c>
      <c r="R21" s="185">
        <v>0</v>
      </c>
    </row>
    <row r="22" spans="2:18" ht="16.5" customHeight="1">
      <c r="B22" s="153" t="s">
        <v>231</v>
      </c>
      <c r="C22" s="143" t="s">
        <v>210</v>
      </c>
      <c r="D22" s="183">
        <v>1.6490826599999999</v>
      </c>
      <c r="E22" s="183">
        <v>0</v>
      </c>
      <c r="F22" s="183">
        <v>0</v>
      </c>
      <c r="G22" s="183">
        <v>0</v>
      </c>
      <c r="H22" s="183">
        <v>0</v>
      </c>
      <c r="I22" s="183">
        <v>0</v>
      </c>
      <c r="J22" s="183">
        <v>0</v>
      </c>
      <c r="K22" s="183">
        <v>0</v>
      </c>
      <c r="L22" s="183">
        <v>0</v>
      </c>
      <c r="M22" s="183">
        <v>0</v>
      </c>
      <c r="N22" s="183">
        <v>0</v>
      </c>
      <c r="O22" s="183">
        <v>0</v>
      </c>
      <c r="P22" s="183"/>
      <c r="Q22" s="183">
        <v>0</v>
      </c>
      <c r="R22" s="185">
        <v>0</v>
      </c>
    </row>
    <row r="23" spans="2:18" ht="16.5" customHeight="1">
      <c r="B23" s="154" t="s">
        <v>232</v>
      </c>
      <c r="C23" s="152" t="s">
        <v>516</v>
      </c>
      <c r="D23" s="182">
        <v>43479.937050479988</v>
      </c>
      <c r="E23" s="182">
        <v>39206.761559679995</v>
      </c>
      <c r="F23" s="182">
        <v>4273.1754908000003</v>
      </c>
      <c r="G23" s="182">
        <v>224.02919094999999</v>
      </c>
      <c r="H23" s="182">
        <v>0</v>
      </c>
      <c r="I23" s="182">
        <v>224.02919094999999</v>
      </c>
      <c r="J23" s="182">
        <v>56.872507060000068</v>
      </c>
      <c r="K23" s="182">
        <v>26.317624600000023</v>
      </c>
      <c r="L23" s="182">
        <v>30.554882459999995</v>
      </c>
      <c r="M23" s="182">
        <v>8.8049450200000017</v>
      </c>
      <c r="N23" s="182">
        <v>0</v>
      </c>
      <c r="O23" s="182">
        <v>8.8049450199999928</v>
      </c>
      <c r="P23" s="262"/>
      <c r="Q23" s="182">
        <v>0</v>
      </c>
      <c r="R23" s="184">
        <v>0</v>
      </c>
    </row>
    <row r="24" spans="2:18" ht="16.5" customHeight="1">
      <c r="B24" s="153" t="s">
        <v>233</v>
      </c>
      <c r="C24" s="143" t="s">
        <v>206</v>
      </c>
      <c r="D24" s="183">
        <v>0</v>
      </c>
      <c r="E24" s="183">
        <v>0</v>
      </c>
      <c r="F24" s="183">
        <v>0</v>
      </c>
      <c r="G24" s="183">
        <v>0</v>
      </c>
      <c r="H24" s="183">
        <v>0</v>
      </c>
      <c r="I24" s="183">
        <v>0</v>
      </c>
      <c r="J24" s="183">
        <v>0</v>
      </c>
      <c r="K24" s="183">
        <v>0</v>
      </c>
      <c r="L24" s="183">
        <v>0</v>
      </c>
      <c r="M24" s="183">
        <v>0</v>
      </c>
      <c r="N24" s="183">
        <v>0</v>
      </c>
      <c r="O24" s="183">
        <v>0</v>
      </c>
      <c r="P24" s="262"/>
      <c r="Q24" s="183">
        <v>0</v>
      </c>
      <c r="R24" s="185">
        <v>0</v>
      </c>
    </row>
    <row r="25" spans="2:18" ht="16.5" customHeight="1">
      <c r="B25" s="153" t="s">
        <v>234</v>
      </c>
      <c r="C25" s="143" t="s">
        <v>207</v>
      </c>
      <c r="D25" s="183">
        <v>789.74067278999996</v>
      </c>
      <c r="E25" s="183">
        <v>789.74067278999996</v>
      </c>
      <c r="F25" s="183">
        <v>0</v>
      </c>
      <c r="G25" s="183">
        <v>0</v>
      </c>
      <c r="H25" s="183">
        <v>0</v>
      </c>
      <c r="I25" s="183">
        <v>0</v>
      </c>
      <c r="J25" s="183">
        <v>0</v>
      </c>
      <c r="K25" s="183">
        <v>0</v>
      </c>
      <c r="L25" s="183">
        <v>0</v>
      </c>
      <c r="M25" s="183">
        <v>0</v>
      </c>
      <c r="N25" s="183">
        <v>0</v>
      </c>
      <c r="O25" s="183">
        <v>0</v>
      </c>
      <c r="P25" s="262"/>
      <c r="Q25" s="183">
        <v>0</v>
      </c>
      <c r="R25" s="185">
        <v>0</v>
      </c>
    </row>
    <row r="26" spans="2:18" ht="16.5" customHeight="1">
      <c r="B26" s="153" t="s">
        <v>235</v>
      </c>
      <c r="C26" s="143" t="s">
        <v>208</v>
      </c>
      <c r="D26" s="183">
        <v>2903.2134049599899</v>
      </c>
      <c r="E26" s="183">
        <v>2903.2134049599899</v>
      </c>
      <c r="F26" s="183">
        <v>0</v>
      </c>
      <c r="G26" s="183">
        <v>0</v>
      </c>
      <c r="H26" s="183">
        <v>0</v>
      </c>
      <c r="I26" s="183">
        <v>0</v>
      </c>
      <c r="J26" s="183">
        <v>1.98137200000238E-2</v>
      </c>
      <c r="K26" s="183">
        <v>1.98137200000238E-2</v>
      </c>
      <c r="L26" s="183">
        <v>0</v>
      </c>
      <c r="M26" s="183">
        <v>0</v>
      </c>
      <c r="N26" s="183">
        <v>0</v>
      </c>
      <c r="O26" s="183">
        <v>0</v>
      </c>
      <c r="P26" s="262"/>
      <c r="Q26" s="183">
        <v>0</v>
      </c>
      <c r="R26" s="185">
        <v>0</v>
      </c>
    </row>
    <row r="27" spans="2:18" ht="16.5" customHeight="1">
      <c r="B27" s="153" t="s">
        <v>236</v>
      </c>
      <c r="C27" s="143" t="s">
        <v>209</v>
      </c>
      <c r="D27" s="183">
        <v>1830.40132079</v>
      </c>
      <c r="E27" s="183">
        <v>1307.9276471600001</v>
      </c>
      <c r="F27" s="183">
        <v>522.47367363000001</v>
      </c>
      <c r="G27" s="183">
        <v>5.1166285100000009</v>
      </c>
      <c r="H27" s="183">
        <v>0</v>
      </c>
      <c r="I27" s="183">
        <v>5.1166285100000009</v>
      </c>
      <c r="J27" s="183">
        <v>1.8009120399999998</v>
      </c>
      <c r="K27" s="183">
        <v>0.53793463000000008</v>
      </c>
      <c r="L27" s="183">
        <v>1.26297741</v>
      </c>
      <c r="M27" s="183">
        <v>1.0922680000000001E-2</v>
      </c>
      <c r="N27" s="183">
        <v>0</v>
      </c>
      <c r="O27" s="183">
        <v>1.0922680000000001E-2</v>
      </c>
      <c r="P27" s="262"/>
      <c r="Q27" s="183">
        <v>0</v>
      </c>
      <c r="R27" s="185">
        <v>0</v>
      </c>
    </row>
    <row r="28" spans="2:18" ht="16.5" customHeight="1">
      <c r="B28" s="153" t="s">
        <v>237</v>
      </c>
      <c r="C28" s="143" t="s">
        <v>210</v>
      </c>
      <c r="D28" s="183">
        <v>11512.840850010001</v>
      </c>
      <c r="E28" s="183">
        <v>9242.6951523999996</v>
      </c>
      <c r="F28" s="183">
        <v>2270.1456976099998</v>
      </c>
      <c r="G28" s="183">
        <v>78.67626383999999</v>
      </c>
      <c r="H28" s="183">
        <v>0</v>
      </c>
      <c r="I28" s="183">
        <v>78.67626383999999</v>
      </c>
      <c r="J28" s="183">
        <v>30.842223210000039</v>
      </c>
      <c r="K28" s="183">
        <v>8.7955853200000007</v>
      </c>
      <c r="L28" s="183">
        <v>22.046637889999996</v>
      </c>
      <c r="M28" s="183">
        <v>2.7398903800000003</v>
      </c>
      <c r="N28" s="183">
        <v>0</v>
      </c>
      <c r="O28" s="183">
        <v>2.7398903800000021</v>
      </c>
      <c r="P28" s="262"/>
      <c r="Q28" s="183">
        <v>0</v>
      </c>
      <c r="R28" s="185">
        <v>0</v>
      </c>
    </row>
    <row r="29" spans="2:18" ht="16.5" customHeight="1">
      <c r="B29" s="153" t="s">
        <v>238</v>
      </c>
      <c r="C29" s="143" t="s">
        <v>211</v>
      </c>
      <c r="D29" s="183">
        <v>26443.740801929998</v>
      </c>
      <c r="E29" s="183">
        <v>24963.184682370003</v>
      </c>
      <c r="F29" s="183">
        <v>1480.5561195599998</v>
      </c>
      <c r="G29" s="183">
        <v>140.2362986</v>
      </c>
      <c r="H29" s="183">
        <v>0</v>
      </c>
      <c r="I29" s="183">
        <v>140.2362986</v>
      </c>
      <c r="J29" s="183">
        <v>24.209558090000002</v>
      </c>
      <c r="K29" s="183">
        <v>16.964290929999997</v>
      </c>
      <c r="L29" s="183">
        <v>7.2452671599999974</v>
      </c>
      <c r="M29" s="183">
        <v>6.0541319600000003</v>
      </c>
      <c r="N29" s="183">
        <v>0</v>
      </c>
      <c r="O29" s="183">
        <v>6.0541319599999905</v>
      </c>
      <c r="P29" s="262"/>
      <c r="Q29" s="183">
        <v>0</v>
      </c>
      <c r="R29" s="185">
        <v>0</v>
      </c>
    </row>
    <row r="30" spans="2:18" ht="16.5" customHeight="1">
      <c r="B30" s="154" t="s">
        <v>239</v>
      </c>
      <c r="C30" s="152" t="s">
        <v>0</v>
      </c>
      <c r="D30" s="199">
        <v>111748.28252396999</v>
      </c>
      <c r="E30" s="199">
        <v>95325.530204370007</v>
      </c>
      <c r="F30" s="199">
        <v>16408.073605420002</v>
      </c>
      <c r="G30" s="199">
        <v>2056.3298381600002</v>
      </c>
      <c r="H30" s="199">
        <v>0</v>
      </c>
      <c r="I30" s="199">
        <v>2056.3298381600002</v>
      </c>
      <c r="J30" s="199">
        <v>-569.8248964899999</v>
      </c>
      <c r="K30" s="199">
        <v>-126.02620125999997</v>
      </c>
      <c r="L30" s="199">
        <v>-443.79869523000002</v>
      </c>
      <c r="M30" s="199">
        <v>-896.83816114000001</v>
      </c>
      <c r="N30" s="199">
        <v>0</v>
      </c>
      <c r="O30" s="199">
        <v>-896.83816114000001</v>
      </c>
      <c r="P30" s="199">
        <v>0</v>
      </c>
      <c r="Q30" s="199">
        <v>25492.202759740001</v>
      </c>
      <c r="R30" s="201">
        <v>874.82872641999995</v>
      </c>
    </row>
    <row r="32" spans="2:18" ht="19.5">
      <c r="B32" s="187"/>
      <c r="C32" s="187"/>
      <c r="J32" s="186"/>
      <c r="K32" s="186"/>
      <c r="L32" s="186"/>
      <c r="M32" s="186"/>
    </row>
    <row r="33" spans="10:13">
      <c r="J33" s="102"/>
      <c r="M33" s="102"/>
    </row>
  </sheetData>
  <mergeCells count="11">
    <mergeCell ref="T2:U3"/>
    <mergeCell ref="R6:R7"/>
    <mergeCell ref="P5:P7"/>
    <mergeCell ref="Q5:R5"/>
    <mergeCell ref="Q6:Q7"/>
    <mergeCell ref="D5:I5"/>
    <mergeCell ref="J5:O5"/>
    <mergeCell ref="D6:F6"/>
    <mergeCell ref="G6:I6"/>
    <mergeCell ref="J6:L6"/>
    <mergeCell ref="M6:O6"/>
  </mergeCells>
  <hyperlinks>
    <hyperlink ref="T2:U3" location="Index!A1" display="Return to Index" xr:uid="{052D26E3-5DB0-4DFF-BE3C-1F22CBF4613C}"/>
  </hyperlinks>
  <pageMargins left="0.7" right="0.7" top="0.75" bottom="0.75" header="0.3" footer="0.3"/>
  <ignoredErrors>
    <ignoredError sqref="B8:B3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8FC3-23F1-4415-BA1B-6B8ABA3226E8}">
  <dimension ref="A1:L8"/>
  <sheetViews>
    <sheetView zoomScale="90" zoomScaleNormal="90" workbookViewId="0">
      <selection activeCell="D6" sqref="D6:I8"/>
    </sheetView>
  </sheetViews>
  <sheetFormatPr defaultRowHeight="15"/>
  <cols>
    <col min="2" max="2" width="9.140625" customWidth="1"/>
    <col min="3" max="3" width="55" customWidth="1"/>
    <col min="4" max="9" width="18.5703125" customWidth="1"/>
  </cols>
  <sheetData>
    <row r="1" spans="1:12" s="126" customFormat="1" ht="16.5" customHeight="1"/>
    <row r="2" spans="1:12" ht="18.75">
      <c r="A2" s="126"/>
      <c r="B2" s="161" t="s">
        <v>517</v>
      </c>
      <c r="C2" s="2"/>
      <c r="D2" s="2"/>
      <c r="E2" s="2"/>
      <c r="F2" s="2"/>
      <c r="G2" s="2"/>
      <c r="H2" s="2"/>
      <c r="I2" s="2"/>
      <c r="K2" s="452" t="s">
        <v>181</v>
      </c>
      <c r="L2" s="453"/>
    </row>
    <row r="3" spans="1:12" ht="16.5">
      <c r="A3" s="126"/>
      <c r="B3" s="157"/>
      <c r="C3" s="2"/>
      <c r="D3" s="2"/>
      <c r="E3" s="2"/>
      <c r="F3" s="2"/>
      <c r="G3" s="2"/>
      <c r="H3" s="2"/>
      <c r="I3" s="2"/>
      <c r="K3" s="454"/>
      <c r="L3" s="455"/>
    </row>
    <row r="4" spans="1:12" ht="33" customHeight="1">
      <c r="A4" s="126"/>
      <c r="B4" s="132"/>
      <c r="C4" s="132"/>
      <c r="D4" s="467" t="s">
        <v>217</v>
      </c>
      <c r="E4" s="467"/>
      <c r="F4" s="467"/>
      <c r="G4" s="467"/>
      <c r="H4" s="467"/>
      <c r="I4" s="467"/>
    </row>
    <row r="5" spans="1:12" ht="33">
      <c r="A5" s="126"/>
      <c r="B5" s="496" t="s">
        <v>849</v>
      </c>
      <c r="C5" s="496"/>
      <c r="D5" s="167" t="s">
        <v>218</v>
      </c>
      <c r="E5" s="167" t="s">
        <v>219</v>
      </c>
      <c r="F5" s="167" t="s">
        <v>220</v>
      </c>
      <c r="G5" s="167" t="s">
        <v>221</v>
      </c>
      <c r="H5" s="167" t="s">
        <v>222</v>
      </c>
      <c r="I5" s="167" t="s">
        <v>0</v>
      </c>
    </row>
    <row r="6" spans="1:12" ht="16.5" customHeight="1">
      <c r="A6" s="126"/>
      <c r="B6" s="159">
        <v>1</v>
      </c>
      <c r="C6" s="168" t="s">
        <v>87</v>
      </c>
      <c r="D6" s="363">
        <v>2015.0975947300342</v>
      </c>
      <c r="E6" s="363">
        <v>34489.236785079702</v>
      </c>
      <c r="F6" s="363">
        <v>9320.1270786700388</v>
      </c>
      <c r="G6" s="363">
        <v>19287.146520519935</v>
      </c>
      <c r="H6" s="363"/>
      <c r="I6" s="364">
        <v>65111.607978999709</v>
      </c>
    </row>
    <row r="7" spans="1:12" ht="16.5" customHeight="1">
      <c r="A7" s="126"/>
      <c r="B7" s="159">
        <v>2</v>
      </c>
      <c r="C7" s="168" t="s">
        <v>229</v>
      </c>
      <c r="D7" s="363">
        <v>0</v>
      </c>
      <c r="E7" s="363">
        <v>7.3443810000000012E-2</v>
      </c>
      <c r="F7" s="363">
        <v>0</v>
      </c>
      <c r="G7" s="363">
        <v>14.605270370000007</v>
      </c>
      <c r="H7" s="363"/>
      <c r="I7" s="364">
        <v>14.678714180000007</v>
      </c>
    </row>
    <row r="8" spans="1:12" ht="16.5" customHeight="1">
      <c r="A8" s="126"/>
      <c r="B8" s="170">
        <v>3</v>
      </c>
      <c r="C8" s="169" t="s">
        <v>0</v>
      </c>
      <c r="D8" s="27">
        <v>2015.0975947300342</v>
      </c>
      <c r="E8" s="27">
        <v>34489.310228889699</v>
      </c>
      <c r="F8" s="27">
        <v>9320.1270786700388</v>
      </c>
      <c r="G8" s="27">
        <v>19301.751790889935</v>
      </c>
      <c r="H8" s="27">
        <v>0</v>
      </c>
      <c r="I8" s="27">
        <v>65126.286693179711</v>
      </c>
    </row>
  </sheetData>
  <mergeCells count="3">
    <mergeCell ref="D4:I4"/>
    <mergeCell ref="B5:C5"/>
    <mergeCell ref="K2:L3"/>
  </mergeCells>
  <hyperlinks>
    <hyperlink ref="K2:L3" location="Index!A1" display="Return to Index" xr:uid="{6E7A4036-B275-4660-9484-22A1D3567098}"/>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A9F08-71B4-4F50-9A74-56442B5E118B}">
  <dimension ref="A1:K13"/>
  <sheetViews>
    <sheetView zoomScale="90" zoomScaleNormal="90" workbookViewId="0">
      <selection activeCell="H14" sqref="H14"/>
    </sheetView>
  </sheetViews>
  <sheetFormatPr defaultRowHeight="15"/>
  <cols>
    <col min="2" max="2" width="9.140625" style="75" customWidth="1"/>
    <col min="3" max="3" width="95.42578125" customWidth="1"/>
    <col min="4" max="4" width="18.5703125" customWidth="1"/>
    <col min="6" max="6" width="11.85546875" customWidth="1"/>
  </cols>
  <sheetData>
    <row r="1" spans="1:11" s="50" customFormat="1" ht="16.5" customHeight="1">
      <c r="A1" s="175"/>
      <c r="B1" s="75"/>
    </row>
    <row r="2" spans="1:11" ht="19.5">
      <c r="B2" s="109" t="s">
        <v>518</v>
      </c>
      <c r="C2" s="105"/>
      <c r="D2" s="110"/>
      <c r="F2" s="452" t="s">
        <v>181</v>
      </c>
      <c r="G2" s="453"/>
    </row>
    <row r="3" spans="1:11" ht="16.5" customHeight="1">
      <c r="F3" s="454"/>
      <c r="G3" s="455"/>
    </row>
    <row r="4" spans="1:11" s="126" customFormat="1" ht="16.5" customHeight="1">
      <c r="B4" s="219"/>
      <c r="C4" s="47"/>
      <c r="D4" s="47"/>
      <c r="F4" s="218"/>
      <c r="G4" s="218"/>
    </row>
    <row r="5" spans="1:11" ht="33">
      <c r="B5" s="73" t="s">
        <v>849</v>
      </c>
      <c r="C5" s="32"/>
      <c r="D5" s="44" t="s">
        <v>520</v>
      </c>
      <c r="E5" s="181"/>
      <c r="F5" s="112"/>
      <c r="G5" s="112"/>
    </row>
    <row r="6" spans="1:11" ht="16.5" customHeight="1">
      <c r="B6" s="87" t="s">
        <v>148</v>
      </c>
      <c r="C6" s="9" t="s">
        <v>521</v>
      </c>
      <c r="D6" s="98">
        <v>1818.2009240593952</v>
      </c>
      <c r="E6" s="181"/>
      <c r="F6" s="197"/>
      <c r="G6" s="206"/>
      <c r="H6" s="206"/>
      <c r="I6" s="206"/>
      <c r="J6" s="206"/>
      <c r="K6" s="206"/>
    </row>
    <row r="7" spans="1:11" ht="16.5" customHeight="1">
      <c r="B7" s="86" t="s">
        <v>149</v>
      </c>
      <c r="C7" s="10" t="s">
        <v>522</v>
      </c>
      <c r="D7" s="84">
        <v>347.99984980095059</v>
      </c>
      <c r="E7" s="181"/>
      <c r="F7" s="84"/>
      <c r="G7" s="198"/>
    </row>
    <row r="8" spans="1:11" ht="16.5">
      <c r="B8" s="86" t="s">
        <v>150</v>
      </c>
      <c r="C8" s="11" t="s">
        <v>523</v>
      </c>
      <c r="D8" s="84">
        <v>333.90012665034567</v>
      </c>
      <c r="E8" s="181"/>
      <c r="F8" s="84"/>
      <c r="G8" s="198"/>
    </row>
    <row r="9" spans="1:11" ht="16.5">
      <c r="B9" s="86" t="s">
        <v>151</v>
      </c>
      <c r="C9" s="300" t="s">
        <v>524</v>
      </c>
      <c r="D9" s="84">
        <v>28.835359876379183</v>
      </c>
      <c r="E9" s="181"/>
      <c r="F9" s="84"/>
      <c r="G9" s="198"/>
    </row>
    <row r="10" spans="1:11" ht="16.5">
      <c r="B10" s="86" t="s">
        <v>152</v>
      </c>
      <c r="C10" s="300" t="s">
        <v>525</v>
      </c>
      <c r="D10" s="84">
        <v>305.06476677396648</v>
      </c>
      <c r="E10" s="181"/>
      <c r="F10" s="84"/>
      <c r="G10" s="198"/>
    </row>
    <row r="11" spans="1:11" ht="16.5" customHeight="1">
      <c r="B11" s="87" t="s">
        <v>153</v>
      </c>
      <c r="C11" s="9" t="s">
        <v>526</v>
      </c>
      <c r="D11" s="98">
        <v>1832.3006472100001</v>
      </c>
      <c r="E11" s="181"/>
      <c r="F11" s="197"/>
      <c r="G11" s="198"/>
    </row>
    <row r="12" spans="1:11">
      <c r="B12" s="81"/>
      <c r="C12" s="29"/>
      <c r="D12" s="29"/>
      <c r="E12" s="181"/>
      <c r="F12" s="195"/>
      <c r="G12" s="195"/>
    </row>
    <row r="13" spans="1:11">
      <c r="B13" s="81"/>
      <c r="C13" s="29"/>
      <c r="D13" s="29"/>
      <c r="E13" s="181"/>
    </row>
  </sheetData>
  <mergeCells count="1">
    <mergeCell ref="F2:G3"/>
  </mergeCells>
  <hyperlinks>
    <hyperlink ref="F2:G3" location="Index!A1" display="Return to Index" xr:uid="{17EE72B5-0F4E-484F-BF03-4F903306E9C7}"/>
  </hyperlinks>
  <pageMargins left="0.7" right="0.7" top="0.75" bottom="0.75" header="0.3" footer="0.3"/>
  <ignoredErrors>
    <ignoredError sqref="B6:B11" numberStoredAsText="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0949-9DC8-4BFB-B546-70A11BB0EE7F}">
  <dimension ref="A1:N18"/>
  <sheetViews>
    <sheetView topLeftCell="B1" zoomScale="90" zoomScaleNormal="90" workbookViewId="0">
      <selection activeCell="F22" sqref="F22"/>
    </sheetView>
  </sheetViews>
  <sheetFormatPr defaultRowHeight="15"/>
  <cols>
    <col min="1" max="1" width="9.140625" style="126"/>
    <col min="2" max="2" width="9.28515625" customWidth="1"/>
    <col min="3" max="3" width="37.7109375" customWidth="1"/>
    <col min="4" max="7" width="18.5703125" style="126" customWidth="1"/>
    <col min="8" max="10" width="18.5703125" customWidth="1"/>
    <col min="11" max="11" width="25.7109375" customWidth="1"/>
  </cols>
  <sheetData>
    <row r="1" spans="2:14" ht="16.5" customHeight="1">
      <c r="H1" s="120"/>
      <c r="I1" s="120"/>
      <c r="J1" s="120"/>
      <c r="K1" s="120"/>
    </row>
    <row r="2" spans="2:14" ht="18.75">
      <c r="B2" s="128" t="s">
        <v>527</v>
      </c>
      <c r="C2" s="128"/>
      <c r="D2" s="128"/>
      <c r="E2" s="128"/>
      <c r="F2" s="128"/>
      <c r="G2" s="128"/>
      <c r="I2" s="127"/>
      <c r="J2" s="127"/>
      <c r="K2" s="127"/>
      <c r="M2" s="452" t="s">
        <v>181</v>
      </c>
      <c r="N2" s="453"/>
    </row>
    <row r="3" spans="2:14" s="118" customFormat="1" ht="16.5" customHeight="1">
      <c r="B3" s="129"/>
      <c r="C3" s="129"/>
      <c r="D3" s="129"/>
      <c r="E3" s="129"/>
      <c r="F3" s="129"/>
      <c r="G3" s="129"/>
      <c r="I3" s="130"/>
      <c r="J3" s="130"/>
      <c r="K3" s="130"/>
      <c r="M3" s="454"/>
      <c r="N3" s="455"/>
    </row>
    <row r="4" spans="2:14" ht="16.5">
      <c r="B4" s="4"/>
      <c r="C4" s="4"/>
      <c r="D4" s="4"/>
      <c r="E4" s="4"/>
      <c r="F4" s="131"/>
      <c r="G4" s="4"/>
      <c r="H4" s="4"/>
      <c r="I4" s="4"/>
      <c r="J4" s="131"/>
      <c r="K4" s="131"/>
    </row>
    <row r="5" spans="2:14" ht="66" customHeight="1">
      <c r="B5" s="1"/>
      <c r="C5" s="1"/>
      <c r="D5" s="473" t="s">
        <v>528</v>
      </c>
      <c r="E5" s="474"/>
      <c r="F5" s="474"/>
      <c r="G5" s="497"/>
      <c r="H5" s="473" t="s">
        <v>188</v>
      </c>
      <c r="I5" s="497"/>
      <c r="J5" s="471" t="s">
        <v>189</v>
      </c>
      <c r="K5" s="478"/>
    </row>
    <row r="6" spans="2:14" ht="49.5" customHeight="1">
      <c r="B6" s="132"/>
      <c r="C6" s="132"/>
      <c r="D6" s="482" t="s">
        <v>190</v>
      </c>
      <c r="E6" s="499" t="s">
        <v>191</v>
      </c>
      <c r="F6" s="499"/>
      <c r="G6" s="499"/>
      <c r="H6" s="482" t="s">
        <v>192</v>
      </c>
      <c r="I6" s="482" t="s">
        <v>193</v>
      </c>
      <c r="J6" s="133"/>
      <c r="K6" s="471" t="s">
        <v>529</v>
      </c>
    </row>
    <row r="7" spans="2:14" ht="49.5" customHeight="1">
      <c r="B7" s="132" t="s">
        <v>849</v>
      </c>
      <c r="C7" s="132"/>
      <c r="D7" s="498"/>
      <c r="E7" s="134"/>
      <c r="F7" s="135" t="s">
        <v>88</v>
      </c>
      <c r="G7" s="135" t="s">
        <v>89</v>
      </c>
      <c r="H7" s="500"/>
      <c r="I7" s="498"/>
      <c r="J7" s="136"/>
      <c r="K7" s="501"/>
    </row>
    <row r="8" spans="2:14" ht="33" customHeight="1">
      <c r="B8" s="258" t="s">
        <v>514</v>
      </c>
      <c r="C8" s="151" t="s">
        <v>515</v>
      </c>
      <c r="D8" s="442">
        <v>0</v>
      </c>
      <c r="E8" s="442">
        <v>0</v>
      </c>
      <c r="F8" s="442">
        <v>0</v>
      </c>
      <c r="G8" s="442">
        <v>0</v>
      </c>
      <c r="H8" s="442">
        <v>0</v>
      </c>
      <c r="I8" s="442">
        <v>0</v>
      </c>
      <c r="J8" s="442">
        <v>0</v>
      </c>
      <c r="K8" s="443">
        <v>0</v>
      </c>
    </row>
    <row r="9" spans="2:14" ht="16.5" customHeight="1">
      <c r="B9" s="258" t="s">
        <v>148</v>
      </c>
      <c r="C9" s="151" t="s">
        <v>87</v>
      </c>
      <c r="D9" s="442">
        <v>3.07977196</v>
      </c>
      <c r="E9" s="442">
        <v>331.52119885000002</v>
      </c>
      <c r="F9" s="442">
        <v>331.52119885000002</v>
      </c>
      <c r="G9" s="442">
        <v>168.79245506000001</v>
      </c>
      <c r="H9" s="442">
        <v>-4.6597109999999997E-2</v>
      </c>
      <c r="I9" s="442">
        <v>-145.90708375999998</v>
      </c>
      <c r="J9" s="442">
        <v>126.96374497999999</v>
      </c>
      <c r="K9" s="442">
        <v>124.60927608999999</v>
      </c>
    </row>
    <row r="10" spans="2:14" ht="16.5" customHeight="1">
      <c r="B10" s="149" t="s">
        <v>149</v>
      </c>
      <c r="C10" s="229" t="s">
        <v>206</v>
      </c>
      <c r="D10" s="444">
        <v>0</v>
      </c>
      <c r="E10" s="444">
        <v>0</v>
      </c>
      <c r="F10" s="444">
        <v>0</v>
      </c>
      <c r="G10" s="444">
        <v>0</v>
      </c>
      <c r="H10" s="444">
        <v>0</v>
      </c>
      <c r="I10" s="444">
        <v>0</v>
      </c>
      <c r="J10" s="444">
        <v>0</v>
      </c>
      <c r="K10" s="444">
        <v>0</v>
      </c>
    </row>
    <row r="11" spans="2:14" ht="16.5" customHeight="1">
      <c r="B11" s="149" t="s">
        <v>150</v>
      </c>
      <c r="C11" s="229" t="s">
        <v>207</v>
      </c>
      <c r="D11" s="444">
        <v>0</v>
      </c>
      <c r="E11" s="444">
        <v>0</v>
      </c>
      <c r="F11" s="444">
        <v>0</v>
      </c>
      <c r="G11" s="444">
        <v>0</v>
      </c>
      <c r="H11" s="444">
        <v>0</v>
      </c>
      <c r="I11" s="444">
        <v>0</v>
      </c>
      <c r="J11" s="444">
        <v>0</v>
      </c>
      <c r="K11" s="444">
        <v>0</v>
      </c>
    </row>
    <row r="12" spans="2:14" ht="16.5" customHeight="1">
      <c r="B12" s="149" t="s">
        <v>151</v>
      </c>
      <c r="C12" s="229" t="s">
        <v>208</v>
      </c>
      <c r="D12" s="444">
        <v>0</v>
      </c>
      <c r="E12" s="444">
        <v>0</v>
      </c>
      <c r="F12" s="444">
        <v>0</v>
      </c>
      <c r="G12" s="444">
        <v>0</v>
      </c>
      <c r="H12" s="444">
        <v>0</v>
      </c>
      <c r="I12" s="444">
        <v>0</v>
      </c>
      <c r="J12" s="444">
        <v>0</v>
      </c>
      <c r="K12" s="444">
        <v>0</v>
      </c>
    </row>
    <row r="13" spans="2:14" ht="16.5" customHeight="1">
      <c r="B13" s="149" t="s">
        <v>152</v>
      </c>
      <c r="C13" s="229" t="s">
        <v>209</v>
      </c>
      <c r="D13" s="444">
        <v>0</v>
      </c>
      <c r="E13" s="445">
        <v>19.654662980000001</v>
      </c>
      <c r="F13" s="445">
        <v>19.654662980000001</v>
      </c>
      <c r="G13" s="445">
        <v>10.37466407</v>
      </c>
      <c r="H13" s="444">
        <v>0</v>
      </c>
      <c r="I13" s="445">
        <v>-6.2893536799999996</v>
      </c>
      <c r="J13" s="445">
        <v>13.348500810000001</v>
      </c>
      <c r="K13" s="445">
        <v>13.348500810000001</v>
      </c>
    </row>
    <row r="14" spans="2:14" ht="16.5" customHeight="1">
      <c r="B14" s="149" t="s">
        <v>153</v>
      </c>
      <c r="C14" s="229" t="s">
        <v>210</v>
      </c>
      <c r="D14" s="444">
        <v>0</v>
      </c>
      <c r="E14" s="445">
        <v>94.960752930000012</v>
      </c>
      <c r="F14" s="445">
        <v>94.960752930000012</v>
      </c>
      <c r="G14" s="445">
        <v>67.458650009999999</v>
      </c>
      <c r="H14" s="444">
        <v>0</v>
      </c>
      <c r="I14" s="445">
        <v>-36.551734079999996</v>
      </c>
      <c r="J14" s="445">
        <v>55.537545749999992</v>
      </c>
      <c r="K14" s="445">
        <v>55.537545749999992</v>
      </c>
    </row>
    <row r="15" spans="2:14" s="203" customFormat="1" ht="16.5" customHeight="1">
      <c r="B15" s="149" t="s">
        <v>154</v>
      </c>
      <c r="C15" s="303" t="s">
        <v>211</v>
      </c>
      <c r="D15" s="446">
        <v>3.07977196</v>
      </c>
      <c r="E15" s="446">
        <v>216.90578293999999</v>
      </c>
      <c r="F15" s="446">
        <v>216.90578293999999</v>
      </c>
      <c r="G15" s="446">
        <v>90.959140980000001</v>
      </c>
      <c r="H15" s="446">
        <v>-4.6597109999999997E-2</v>
      </c>
      <c r="I15" s="446">
        <v>-103.065996</v>
      </c>
      <c r="J15" s="446">
        <v>58.077698419999997</v>
      </c>
      <c r="K15" s="446">
        <v>55.723229530000005</v>
      </c>
    </row>
    <row r="16" spans="2:14" ht="16.5" customHeight="1">
      <c r="B16" s="258" t="s">
        <v>155</v>
      </c>
      <c r="C16" s="151" t="s">
        <v>194</v>
      </c>
      <c r="D16" s="442">
        <v>0</v>
      </c>
      <c r="E16" s="442">
        <v>0</v>
      </c>
      <c r="F16" s="442">
        <v>0</v>
      </c>
      <c r="G16" s="442">
        <v>0</v>
      </c>
      <c r="H16" s="442">
        <v>0</v>
      </c>
      <c r="I16" s="442">
        <v>0</v>
      </c>
      <c r="J16" s="442">
        <v>0</v>
      </c>
      <c r="K16" s="442">
        <v>0</v>
      </c>
    </row>
    <row r="17" spans="2:11" ht="16.5" customHeight="1">
      <c r="B17" s="150" t="s">
        <v>156</v>
      </c>
      <c r="C17" s="151" t="s">
        <v>195</v>
      </c>
      <c r="D17" s="442">
        <v>0</v>
      </c>
      <c r="E17" s="447">
        <v>0</v>
      </c>
      <c r="F17" s="447">
        <v>0</v>
      </c>
      <c r="G17" s="447">
        <v>0</v>
      </c>
      <c r="H17" s="447">
        <v>0</v>
      </c>
      <c r="I17" s="447">
        <v>0</v>
      </c>
      <c r="J17" s="447">
        <v>0</v>
      </c>
      <c r="K17" s="447">
        <v>0</v>
      </c>
    </row>
    <row r="18" spans="2:11" ht="16.5">
      <c r="B18" s="150">
        <v>100</v>
      </c>
      <c r="C18" s="151" t="s">
        <v>0</v>
      </c>
      <c r="D18" s="350">
        <v>3.07977196</v>
      </c>
      <c r="E18" s="350">
        <v>331.52119885000002</v>
      </c>
      <c r="F18" s="350">
        <v>331.52119885000002</v>
      </c>
      <c r="G18" s="350">
        <v>168.79245506000001</v>
      </c>
      <c r="H18" s="442">
        <v>-4.6597109999999997E-2</v>
      </c>
      <c r="I18" s="350">
        <v>-145.90708375999998</v>
      </c>
      <c r="J18" s="350">
        <v>126.96374497999999</v>
      </c>
      <c r="K18" s="448">
        <v>124.60927608999999</v>
      </c>
    </row>
  </sheetData>
  <mergeCells count="9">
    <mergeCell ref="M2:N3"/>
    <mergeCell ref="D5:G5"/>
    <mergeCell ref="H5:I5"/>
    <mergeCell ref="J5:K5"/>
    <mergeCell ref="D6:D7"/>
    <mergeCell ref="E6:G6"/>
    <mergeCell ref="H6:H7"/>
    <mergeCell ref="I6:I7"/>
    <mergeCell ref="K6:K7"/>
  </mergeCells>
  <hyperlinks>
    <hyperlink ref="M2:N3" location="Index!A1" display="Return to Index" xr:uid="{273A8F63-2735-4900-A9EA-6D21C4DEC392}"/>
  </hyperlinks>
  <pageMargins left="0.7" right="0.7" top="0.75" bottom="0.75" header="0.3" footer="0.3"/>
  <pageSetup paperSize="9" orientation="portrait" r:id="rId1"/>
  <ignoredErrors>
    <ignoredError sqref="B9:B17 B8:C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F89F-7B23-453C-8BA5-9AB2C76E914D}">
  <sheetPr>
    <tabColor rgb="FFFF0000"/>
  </sheetPr>
  <dimension ref="A1:M23"/>
  <sheetViews>
    <sheetView showGridLines="0" tabSelected="1" zoomScale="90" zoomScaleNormal="90" workbookViewId="0">
      <selection activeCell="B13" sqref="B13"/>
    </sheetView>
  </sheetViews>
  <sheetFormatPr defaultRowHeight="15"/>
  <cols>
    <col min="1" max="1" width="9.140625" style="126"/>
    <col min="2" max="2" width="34.140625" style="126" customWidth="1"/>
    <col min="3" max="3" width="28.5703125" customWidth="1"/>
    <col min="4" max="4" width="9.140625" style="126"/>
    <col min="5" max="5" width="15" style="126" customWidth="1"/>
  </cols>
  <sheetData>
    <row r="1" spans="2:13" s="126" customFormat="1"/>
    <row r="2" spans="2:13" s="126" customFormat="1" ht="16.5" customHeight="1">
      <c r="B2" s="331" t="s">
        <v>703</v>
      </c>
      <c r="C2" s="332" t="s">
        <v>843</v>
      </c>
      <c r="F2" s="329"/>
      <c r="G2" s="206"/>
      <c r="H2" s="206"/>
      <c r="I2" s="206"/>
      <c r="J2" s="206"/>
      <c r="K2" s="206"/>
      <c r="L2" s="206"/>
      <c r="M2" s="206"/>
    </row>
    <row r="3" spans="2:13" s="126" customFormat="1" ht="16.5" customHeight="1">
      <c r="B3" s="333" t="s">
        <v>699</v>
      </c>
      <c r="C3" s="334"/>
      <c r="F3" s="307"/>
      <c r="G3" s="206"/>
      <c r="H3" s="206"/>
      <c r="I3" s="206"/>
      <c r="J3" s="206"/>
      <c r="K3" s="206"/>
      <c r="L3" s="206"/>
      <c r="M3" s="206"/>
    </row>
    <row r="4" spans="2:13" s="126" customFormat="1" ht="16.5" customHeight="1">
      <c r="B4" s="335" t="s">
        <v>700</v>
      </c>
      <c r="C4" s="334" t="s">
        <v>844</v>
      </c>
      <c r="F4" s="307"/>
      <c r="G4" s="206"/>
      <c r="H4" s="206"/>
      <c r="I4" s="206"/>
      <c r="J4" s="206"/>
      <c r="K4" s="206"/>
      <c r="L4" s="206"/>
      <c r="M4" s="206"/>
    </row>
    <row r="5" spans="2:13" ht="16.5" customHeight="1">
      <c r="B5" s="335" t="s">
        <v>701</v>
      </c>
      <c r="C5" s="334" t="s">
        <v>845</v>
      </c>
      <c r="F5" s="307"/>
      <c r="G5" s="206"/>
      <c r="H5" s="206"/>
      <c r="I5" s="206"/>
      <c r="J5" s="206"/>
      <c r="K5" s="206"/>
      <c r="L5" s="206"/>
      <c r="M5" s="206"/>
    </row>
    <row r="6" spans="2:13" s="328" customFormat="1" ht="16.5" customHeight="1">
      <c r="B6" s="333" t="s">
        <v>704</v>
      </c>
      <c r="C6" s="334" t="s">
        <v>702</v>
      </c>
      <c r="F6" s="330"/>
    </row>
    <row r="7" spans="2:13" ht="16.5" customHeight="1">
      <c r="B7" s="333" t="s">
        <v>705</v>
      </c>
      <c r="C7" s="334" t="s">
        <v>165</v>
      </c>
      <c r="F7" s="294"/>
      <c r="G7" s="294"/>
      <c r="H7" s="294"/>
      <c r="I7" s="294"/>
      <c r="J7" s="294"/>
      <c r="K7" s="294"/>
      <c r="L7" s="294"/>
      <c r="M7" s="294"/>
    </row>
    <row r="8" spans="2:13" ht="16.5" customHeight="1">
      <c r="B8" s="336" t="s">
        <v>706</v>
      </c>
      <c r="C8" s="337" t="s">
        <v>707</v>
      </c>
    </row>
    <row r="9" spans="2:13" ht="16.5" customHeight="1">
      <c r="B9" s="2"/>
      <c r="C9" s="2"/>
      <c r="D9" s="8"/>
    </row>
    <row r="10" spans="2:13" ht="16.5" customHeight="1"/>
    <row r="12" spans="2:13" ht="212.25" customHeight="1">
      <c r="B12" s="451" t="s">
        <v>865</v>
      </c>
      <c r="C12" s="451"/>
      <c r="D12" s="451"/>
      <c r="E12" s="451"/>
    </row>
    <row r="13" spans="2:13" ht="15" customHeight="1">
      <c r="B13" s="349"/>
      <c r="C13" s="349"/>
      <c r="D13" s="349"/>
      <c r="E13" s="349"/>
    </row>
    <row r="14" spans="2:13" ht="15" customHeight="1">
      <c r="B14" s="349"/>
      <c r="C14" s="349"/>
      <c r="D14" s="349"/>
      <c r="E14" s="349"/>
    </row>
    <row r="15" spans="2:13" ht="15" customHeight="1">
      <c r="B15" s="349"/>
      <c r="C15" s="349"/>
      <c r="D15" s="349"/>
      <c r="E15" s="349"/>
    </row>
    <row r="16" spans="2:13" ht="15" customHeight="1">
      <c r="B16" s="349"/>
      <c r="C16" s="349"/>
      <c r="D16" s="349"/>
      <c r="E16" s="349"/>
    </row>
    <row r="17" spans="2:5" ht="15" customHeight="1">
      <c r="B17" s="349"/>
      <c r="C17" s="349"/>
      <c r="D17" s="349"/>
      <c r="E17" s="349"/>
    </row>
    <row r="18" spans="2:5" ht="15" customHeight="1">
      <c r="B18" s="349"/>
      <c r="C18" s="349"/>
      <c r="D18" s="349"/>
      <c r="E18" s="349"/>
    </row>
    <row r="19" spans="2:5" ht="15" customHeight="1">
      <c r="B19" s="349"/>
      <c r="C19" s="349"/>
      <c r="D19" s="349"/>
      <c r="E19" s="349"/>
    </row>
    <row r="20" spans="2:5" ht="15" customHeight="1">
      <c r="B20" s="349"/>
      <c r="C20" s="349"/>
      <c r="D20" s="349"/>
      <c r="E20" s="349"/>
    </row>
    <row r="21" spans="2:5" ht="15" customHeight="1">
      <c r="B21" s="349"/>
      <c r="C21" s="349"/>
      <c r="D21" s="349"/>
      <c r="E21" s="349"/>
    </row>
    <row r="22" spans="2:5" ht="15" customHeight="1">
      <c r="B22" s="349"/>
      <c r="C22" s="349"/>
      <c r="D22" s="349"/>
      <c r="E22" s="349"/>
    </row>
    <row r="23" spans="2:5" ht="15" customHeight="1">
      <c r="B23" s="349"/>
      <c r="C23" s="349"/>
      <c r="D23" s="349"/>
      <c r="E23" s="349"/>
    </row>
  </sheetData>
  <mergeCells count="1">
    <mergeCell ref="B12:E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D3D47-2905-43E1-8DBF-76FA02BE6930}">
  <dimension ref="B1:L27"/>
  <sheetViews>
    <sheetView zoomScale="90" zoomScaleNormal="90" workbookViewId="0">
      <selection activeCell="L24" sqref="L24"/>
    </sheetView>
  </sheetViews>
  <sheetFormatPr defaultRowHeight="15"/>
  <cols>
    <col min="1" max="1" width="9.140625" style="126"/>
    <col min="2" max="2" width="6.7109375" style="126" customWidth="1"/>
    <col min="3" max="3" width="52" style="126" customWidth="1"/>
    <col min="4" max="9" width="15.7109375" style="126" customWidth="1"/>
    <col min="10" max="16384" width="9.140625" style="126"/>
  </cols>
  <sheetData>
    <row r="1" spans="2:12" ht="16.5" customHeight="1">
      <c r="H1" s="120"/>
      <c r="I1" s="120"/>
    </row>
    <row r="2" spans="2:12" ht="18.75">
      <c r="B2" s="128" t="s">
        <v>534</v>
      </c>
      <c r="C2" s="128"/>
      <c r="D2" s="128"/>
      <c r="E2" s="128"/>
      <c r="F2" s="128"/>
      <c r="G2" s="128"/>
      <c r="I2" s="127"/>
      <c r="K2" s="452" t="s">
        <v>181</v>
      </c>
      <c r="L2" s="453"/>
    </row>
    <row r="3" spans="2:12" s="206" customFormat="1" ht="16.5" customHeight="1">
      <c r="B3" s="129"/>
      <c r="C3" s="129"/>
      <c r="D3" s="129"/>
      <c r="E3" s="129"/>
      <c r="F3" s="129"/>
      <c r="G3" s="129"/>
      <c r="I3" s="130"/>
      <c r="K3" s="454"/>
      <c r="L3" s="455"/>
    </row>
    <row r="4" spans="2:12" ht="16.5">
      <c r="B4" s="4"/>
      <c r="C4" s="4"/>
      <c r="D4" s="4"/>
      <c r="E4" s="4"/>
      <c r="F4" s="131"/>
      <c r="G4" s="4"/>
      <c r="H4" s="4"/>
      <c r="I4" s="131"/>
    </row>
    <row r="5" spans="2:12" ht="66" customHeight="1">
      <c r="B5" s="1"/>
      <c r="C5" s="1"/>
      <c r="D5" s="471" t="s">
        <v>530</v>
      </c>
      <c r="E5" s="474"/>
      <c r="F5" s="474"/>
      <c r="G5" s="497"/>
      <c r="H5" s="482" t="s">
        <v>532</v>
      </c>
      <c r="I5" s="471" t="s">
        <v>533</v>
      </c>
    </row>
    <row r="6" spans="2:12" ht="49.5" customHeight="1">
      <c r="B6" s="132"/>
      <c r="C6" s="132"/>
      <c r="D6" s="483"/>
      <c r="E6" s="502" t="s">
        <v>531</v>
      </c>
      <c r="F6" s="503"/>
      <c r="G6" s="482" t="s">
        <v>535</v>
      </c>
      <c r="H6" s="483"/>
      <c r="I6" s="469"/>
    </row>
    <row r="7" spans="2:12" ht="45" customHeight="1">
      <c r="B7" s="132" t="s">
        <v>849</v>
      </c>
      <c r="C7" s="132"/>
      <c r="D7" s="498"/>
      <c r="E7" s="134"/>
      <c r="F7" s="255" t="s">
        <v>88</v>
      </c>
      <c r="G7" s="498"/>
      <c r="H7" s="498"/>
      <c r="I7" s="501"/>
    </row>
    <row r="8" spans="2:12" s="206" customFormat="1" ht="16.5" customHeight="1">
      <c r="B8" s="304" t="s">
        <v>148</v>
      </c>
      <c r="C8" s="256" t="s">
        <v>536</v>
      </c>
      <c r="D8" s="399">
        <v>840.96241033000001</v>
      </c>
      <c r="E8" s="400"/>
      <c r="F8" s="399">
        <v>46.273782619999999</v>
      </c>
      <c r="G8" s="400"/>
      <c r="H8" s="399">
        <v>-111.86195552</v>
      </c>
      <c r="I8" s="401">
        <v>0</v>
      </c>
    </row>
    <row r="9" spans="2:12" ht="16.5" customHeight="1">
      <c r="B9" s="304" t="s">
        <v>149</v>
      </c>
      <c r="C9" s="256" t="s">
        <v>537</v>
      </c>
      <c r="D9" s="402">
        <v>39.373011270000006</v>
      </c>
      <c r="E9" s="403"/>
      <c r="F9" s="402">
        <v>0</v>
      </c>
      <c r="G9" s="403"/>
      <c r="H9" s="402">
        <v>-0.11497177</v>
      </c>
      <c r="I9" s="401">
        <v>0</v>
      </c>
    </row>
    <row r="10" spans="2:12" ht="16.5" customHeight="1">
      <c r="B10" s="304" t="s">
        <v>150</v>
      </c>
      <c r="C10" s="257" t="s">
        <v>538</v>
      </c>
      <c r="D10" s="404">
        <v>2824.7251460000002</v>
      </c>
      <c r="E10" s="403"/>
      <c r="F10" s="404">
        <v>115.39736645000001</v>
      </c>
      <c r="G10" s="403"/>
      <c r="H10" s="404">
        <v>-101.16285858000001</v>
      </c>
      <c r="I10" s="401">
        <v>0</v>
      </c>
    </row>
    <row r="11" spans="2:12" ht="16.5" customHeight="1">
      <c r="B11" s="304" t="s">
        <v>151</v>
      </c>
      <c r="C11" s="257" t="s">
        <v>539</v>
      </c>
      <c r="D11" s="404">
        <v>1632.6430649200001</v>
      </c>
      <c r="E11" s="403"/>
      <c r="F11" s="404">
        <v>10.284302480000001</v>
      </c>
      <c r="G11" s="403"/>
      <c r="H11" s="404">
        <v>-31.944230449999999</v>
      </c>
      <c r="I11" s="401">
        <v>0</v>
      </c>
    </row>
    <row r="12" spans="2:12" ht="16.5" customHeight="1">
      <c r="B12" s="304" t="s">
        <v>152</v>
      </c>
      <c r="C12" s="257" t="s">
        <v>540</v>
      </c>
      <c r="D12" s="405">
        <v>260.43640282000001</v>
      </c>
      <c r="E12" s="400"/>
      <c r="F12" s="405">
        <v>0</v>
      </c>
      <c r="G12" s="400"/>
      <c r="H12" s="404">
        <v>-0.98866141000000007</v>
      </c>
      <c r="I12" s="401">
        <v>0</v>
      </c>
    </row>
    <row r="13" spans="2:12" ht="16.5" customHeight="1">
      <c r="B13" s="304" t="s">
        <v>153</v>
      </c>
      <c r="C13" s="257" t="s">
        <v>541</v>
      </c>
      <c r="D13" s="405">
        <v>2081.9686471700002</v>
      </c>
      <c r="E13" s="400"/>
      <c r="F13" s="405">
        <v>47.077896100000004</v>
      </c>
      <c r="G13" s="400"/>
      <c r="H13" s="404">
        <v>-24.50188962</v>
      </c>
      <c r="I13" s="401">
        <v>0</v>
      </c>
    </row>
    <row r="14" spans="2:12" ht="16.5" customHeight="1">
      <c r="B14" s="304" t="s">
        <v>154</v>
      </c>
      <c r="C14" s="257" t="s">
        <v>542</v>
      </c>
      <c r="D14" s="405">
        <v>3791.8899155500003</v>
      </c>
      <c r="E14" s="400"/>
      <c r="F14" s="405">
        <v>104.20801662999999</v>
      </c>
      <c r="G14" s="400"/>
      <c r="H14" s="405">
        <v>-124.72137563</v>
      </c>
      <c r="I14" s="401">
        <v>0</v>
      </c>
    </row>
    <row r="15" spans="2:12" s="206" customFormat="1" ht="16.5" customHeight="1">
      <c r="B15" s="304" t="s">
        <v>155</v>
      </c>
      <c r="C15" s="257" t="s">
        <v>543</v>
      </c>
      <c r="D15" s="402">
        <v>1816.8100647399999</v>
      </c>
      <c r="E15" s="400"/>
      <c r="F15" s="402">
        <v>14.701437460000001</v>
      </c>
      <c r="G15" s="400"/>
      <c r="H15" s="402">
        <v>-36.882831960000004</v>
      </c>
      <c r="I15" s="401">
        <v>0</v>
      </c>
    </row>
    <row r="16" spans="2:12" ht="16.5" customHeight="1">
      <c r="B16" s="304" t="s">
        <v>156</v>
      </c>
      <c r="C16" s="256" t="s">
        <v>544</v>
      </c>
      <c r="D16" s="406">
        <v>673.95361144000003</v>
      </c>
      <c r="E16" s="400"/>
      <c r="F16" s="406">
        <v>43.895664409999995</v>
      </c>
      <c r="G16" s="400"/>
      <c r="H16" s="406">
        <v>-53.229960560000002</v>
      </c>
      <c r="I16" s="401">
        <v>0</v>
      </c>
    </row>
    <row r="17" spans="2:9" ht="16.5" customHeight="1">
      <c r="B17" s="305" t="s">
        <v>157</v>
      </c>
      <c r="C17" s="256" t="s">
        <v>176</v>
      </c>
      <c r="D17" s="406">
        <v>180.11658561000002</v>
      </c>
      <c r="E17" s="400"/>
      <c r="F17" s="406">
        <v>3.5041698800000001</v>
      </c>
      <c r="G17" s="400"/>
      <c r="H17" s="406">
        <v>-4.5571030700000001</v>
      </c>
      <c r="I17" s="401">
        <v>0</v>
      </c>
    </row>
    <row r="18" spans="2:9" ht="16.5">
      <c r="B18" s="305" t="s">
        <v>158</v>
      </c>
      <c r="C18" s="256" t="s">
        <v>545</v>
      </c>
      <c r="D18" s="407">
        <v>167.90971871000002</v>
      </c>
      <c r="E18" s="408"/>
      <c r="F18" s="407">
        <v>35.098380520000006</v>
      </c>
      <c r="G18" s="408"/>
      <c r="H18" s="407">
        <v>-28.429832600000001</v>
      </c>
      <c r="I18" s="401">
        <v>0</v>
      </c>
    </row>
    <row r="19" spans="2:9" ht="16.5">
      <c r="B19" s="304" t="s">
        <v>159</v>
      </c>
      <c r="C19" s="257" t="s">
        <v>546</v>
      </c>
      <c r="D19" s="405">
        <v>6004.1664817999999</v>
      </c>
      <c r="E19" s="400"/>
      <c r="F19" s="405">
        <v>30.522503710000002</v>
      </c>
      <c r="G19" s="400"/>
      <c r="H19" s="404">
        <v>-138.12849387</v>
      </c>
      <c r="I19" s="401">
        <v>0</v>
      </c>
    </row>
    <row r="20" spans="2:9" ht="16.5" customHeight="1">
      <c r="B20" s="304" t="s">
        <v>230</v>
      </c>
      <c r="C20" s="257" t="s">
        <v>547</v>
      </c>
      <c r="D20" s="405">
        <v>732.64873</v>
      </c>
      <c r="E20" s="400"/>
      <c r="F20" s="405">
        <v>181.63536316999998</v>
      </c>
      <c r="G20" s="400"/>
      <c r="H20" s="404">
        <v>-82.813032930000006</v>
      </c>
      <c r="I20" s="401">
        <v>0</v>
      </c>
    </row>
    <row r="21" spans="2:9" ht="16.5" customHeight="1">
      <c r="B21" s="304" t="s">
        <v>231</v>
      </c>
      <c r="C21" s="257" t="s">
        <v>548</v>
      </c>
      <c r="D21" s="405">
        <v>2337.5849721199997</v>
      </c>
      <c r="E21" s="400"/>
      <c r="F21" s="405">
        <v>9.8132447899999988</v>
      </c>
      <c r="G21" s="400"/>
      <c r="H21" s="404">
        <v>-49.803414630000006</v>
      </c>
      <c r="I21" s="401">
        <v>0</v>
      </c>
    </row>
    <row r="22" spans="2:9" ht="16.5" customHeight="1">
      <c r="B22" s="304" t="s">
        <v>232</v>
      </c>
      <c r="C22" s="257" t="s">
        <v>549</v>
      </c>
      <c r="D22" s="405">
        <v>4.9187057300000001</v>
      </c>
      <c r="E22" s="400"/>
      <c r="F22" s="405">
        <v>0</v>
      </c>
      <c r="G22" s="400"/>
      <c r="H22" s="404">
        <v>-6.0851099999999995E-3</v>
      </c>
      <c r="I22" s="401">
        <v>0</v>
      </c>
    </row>
    <row r="23" spans="2:9" ht="16.5" customHeight="1">
      <c r="B23" s="304" t="s">
        <v>233</v>
      </c>
      <c r="C23" s="257" t="s">
        <v>550</v>
      </c>
      <c r="D23" s="405">
        <v>67.731584920000003</v>
      </c>
      <c r="E23" s="400"/>
      <c r="F23" s="405">
        <v>2.8711067000000003</v>
      </c>
      <c r="G23" s="400"/>
      <c r="H23" s="404">
        <v>-2.1992512899999999</v>
      </c>
      <c r="I23" s="401">
        <v>0</v>
      </c>
    </row>
    <row r="24" spans="2:9" ht="16.5" customHeight="1">
      <c r="B24" s="304" t="s">
        <v>234</v>
      </c>
      <c r="C24" s="257" t="s">
        <v>551</v>
      </c>
      <c r="D24" s="405">
        <v>257.90004382000001</v>
      </c>
      <c r="E24" s="400"/>
      <c r="F24" s="405">
        <v>11.694645420000001</v>
      </c>
      <c r="G24" s="400"/>
      <c r="H24" s="404">
        <v>-5.7962875</v>
      </c>
      <c r="I24" s="401">
        <v>0</v>
      </c>
    </row>
    <row r="25" spans="2:9" ht="16.5" customHeight="1">
      <c r="B25" s="304" t="s">
        <v>235</v>
      </c>
      <c r="C25" s="257" t="s">
        <v>552</v>
      </c>
      <c r="D25" s="405">
        <v>198.07979618000002</v>
      </c>
      <c r="E25" s="400"/>
      <c r="F25" s="405">
        <v>0.56998168000000005</v>
      </c>
      <c r="G25" s="400"/>
      <c r="H25" s="404">
        <v>-1.8613451000000001</v>
      </c>
      <c r="I25" s="401">
        <v>0</v>
      </c>
    </row>
    <row r="26" spans="2:9" ht="16.5" customHeight="1">
      <c r="B26" s="304" t="s">
        <v>236</v>
      </c>
      <c r="C26" s="257" t="s">
        <v>553</v>
      </c>
      <c r="D26" s="405">
        <v>92.613559170000002</v>
      </c>
      <c r="E26" s="400"/>
      <c r="F26" s="405">
        <v>0.80663070999999997</v>
      </c>
      <c r="G26" s="400"/>
      <c r="H26" s="404">
        <v>-1.2252704299999999</v>
      </c>
      <c r="I26" s="401">
        <v>0</v>
      </c>
    </row>
    <row r="27" spans="2:9" ht="16.5" customHeight="1">
      <c r="B27" s="306" t="s">
        <v>237</v>
      </c>
      <c r="C27" s="259" t="s">
        <v>0</v>
      </c>
      <c r="D27" s="409">
        <v>24006.4324523</v>
      </c>
      <c r="E27" s="410">
        <v>747.89372829999991</v>
      </c>
      <c r="F27" s="409">
        <v>658.35449273000017</v>
      </c>
      <c r="G27" s="410">
        <v>24006.4324523</v>
      </c>
      <c r="H27" s="411">
        <v>-800.22885202999998</v>
      </c>
      <c r="I27" s="412">
        <v>0</v>
      </c>
    </row>
  </sheetData>
  <mergeCells count="7">
    <mergeCell ref="K2:L3"/>
    <mergeCell ref="D5:G5"/>
    <mergeCell ref="H5:H7"/>
    <mergeCell ref="I5:I7"/>
    <mergeCell ref="D6:D7"/>
    <mergeCell ref="E6:F6"/>
    <mergeCell ref="G6:G7"/>
  </mergeCells>
  <hyperlinks>
    <hyperlink ref="K2:L3" location="Index!A1" display="Return to Index" xr:uid="{87F51EB6-42C9-4265-AD02-4FFC611A34C2}"/>
  </hyperlinks>
  <pageMargins left="0.7" right="0.7" top="0.75" bottom="0.75" header="0.3" footer="0.3"/>
  <pageSetup paperSize="9" orientation="portrait" r:id="rId1"/>
  <ignoredErrors>
    <ignoredError sqref="B8:B2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C6096-B7AB-4751-83CC-EE9E965E4255}">
  <dimension ref="A1:J17"/>
  <sheetViews>
    <sheetView zoomScale="90" zoomScaleNormal="90" workbookViewId="0">
      <selection activeCell="D7" sqref="D7:E14"/>
    </sheetView>
  </sheetViews>
  <sheetFormatPr defaultRowHeight="15"/>
  <cols>
    <col min="1" max="1" width="9.140625" style="126"/>
    <col min="3" max="3" width="47.28515625" customWidth="1"/>
    <col min="4" max="5" width="18.5703125" customWidth="1"/>
  </cols>
  <sheetData>
    <row r="1" spans="2:10" s="126" customFormat="1" ht="16.5" customHeight="1"/>
    <row r="2" spans="2:10" s="2" customFormat="1" ht="19.5" customHeight="1">
      <c r="B2" s="147" t="s">
        <v>554</v>
      </c>
      <c r="C2" s="146"/>
      <c r="D2" s="146"/>
      <c r="E2" s="146"/>
      <c r="I2" s="452" t="s">
        <v>181</v>
      </c>
      <c r="J2" s="453"/>
    </row>
    <row r="3" spans="2:10" ht="16.5" customHeight="1">
      <c r="B3" s="125"/>
      <c r="C3" s="125"/>
      <c r="D3" s="125"/>
      <c r="E3" s="124"/>
      <c r="I3" s="454"/>
      <c r="J3" s="455"/>
    </row>
    <row r="4" spans="2:10" ht="17.25" customHeight="1">
      <c r="B4" s="1"/>
      <c r="C4" s="1"/>
      <c r="D4" s="1"/>
      <c r="E4" s="132"/>
    </row>
    <row r="5" spans="2:10" ht="33.75" customHeight="1">
      <c r="B5" s="1"/>
      <c r="C5" s="1"/>
      <c r="D5" s="473" t="s">
        <v>212</v>
      </c>
      <c r="E5" s="474"/>
    </row>
    <row r="6" spans="2:10" ht="49.5" customHeight="1">
      <c r="B6" s="1" t="s">
        <v>849</v>
      </c>
      <c r="C6" s="1"/>
      <c r="D6" s="148" t="s">
        <v>213</v>
      </c>
      <c r="E6" s="119" t="s">
        <v>214</v>
      </c>
    </row>
    <row r="7" spans="2:10" ht="16.5">
      <c r="B7" s="156" t="s">
        <v>148</v>
      </c>
      <c r="C7" s="316" t="s">
        <v>215</v>
      </c>
      <c r="D7" s="321">
        <v>0</v>
      </c>
      <c r="E7" s="321">
        <v>0</v>
      </c>
    </row>
    <row r="8" spans="2:10" ht="16.5">
      <c r="B8" s="156" t="s">
        <v>149</v>
      </c>
      <c r="C8" s="316" t="s">
        <v>216</v>
      </c>
      <c r="D8" s="319">
        <v>6.4390673600000001</v>
      </c>
      <c r="E8" s="319">
        <v>-1.80859926</v>
      </c>
    </row>
    <row r="9" spans="2:10" ht="16.5">
      <c r="B9" s="155" t="s">
        <v>150</v>
      </c>
      <c r="C9" s="317" t="s">
        <v>286</v>
      </c>
      <c r="D9" s="320">
        <v>0</v>
      </c>
      <c r="E9" s="320">
        <v>0</v>
      </c>
    </row>
    <row r="10" spans="2:10" ht="16.5">
      <c r="B10" s="155" t="s">
        <v>151</v>
      </c>
      <c r="C10" s="317" t="s">
        <v>287</v>
      </c>
      <c r="D10" s="320">
        <v>0</v>
      </c>
      <c r="E10" s="320">
        <v>0</v>
      </c>
    </row>
    <row r="11" spans="2:10" ht="16.5">
      <c r="B11" s="155" t="s">
        <v>152</v>
      </c>
      <c r="C11" s="317" t="s">
        <v>288</v>
      </c>
      <c r="D11" s="320">
        <v>6.4390673600000001</v>
      </c>
      <c r="E11" s="320">
        <v>-1.80859926</v>
      </c>
    </row>
    <row r="12" spans="2:10" ht="16.5">
      <c r="B12" s="155" t="s">
        <v>153</v>
      </c>
      <c r="C12" s="317" t="s">
        <v>289</v>
      </c>
      <c r="D12" s="320">
        <v>0</v>
      </c>
      <c r="E12" s="320">
        <v>0</v>
      </c>
    </row>
    <row r="13" spans="2:10" ht="16.5">
      <c r="B13" s="155" t="s">
        <v>154</v>
      </c>
      <c r="C13" s="317" t="s">
        <v>290</v>
      </c>
      <c r="D13" s="320">
        <v>0</v>
      </c>
      <c r="E13" s="320">
        <v>0</v>
      </c>
    </row>
    <row r="14" spans="2:10" ht="16.5" customHeight="1">
      <c r="B14" s="154" t="s">
        <v>155</v>
      </c>
      <c r="C14" s="318" t="s">
        <v>0</v>
      </c>
      <c r="D14" s="321">
        <v>6.4390673600000001</v>
      </c>
      <c r="E14" s="322">
        <v>-1.80859926</v>
      </c>
    </row>
    <row r="17" spans="2:3" ht="19.5">
      <c r="B17" s="187"/>
      <c r="C17" s="187"/>
    </row>
  </sheetData>
  <mergeCells count="2">
    <mergeCell ref="D5:E5"/>
    <mergeCell ref="I2:J3"/>
  </mergeCells>
  <hyperlinks>
    <hyperlink ref="I2:J3" location="Index!A1" display="Return to Index" xr:uid="{FDD85E6F-AB69-4CD6-B46E-72C58048D5F3}"/>
  </hyperlinks>
  <pageMargins left="0.7" right="0.7" top="0.75" bottom="0.75" header="0.3" footer="0.3"/>
  <ignoredErrors>
    <ignoredError sqref="B7:B1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5038-26D5-4149-81A6-BBB781808D71}">
  <dimension ref="B1:P33"/>
  <sheetViews>
    <sheetView zoomScale="90" zoomScaleNormal="90" workbookViewId="0">
      <selection activeCell="F17" sqref="F17"/>
    </sheetView>
  </sheetViews>
  <sheetFormatPr defaultRowHeight="15"/>
  <cols>
    <col min="2" max="2" width="9.140625" style="75" customWidth="1"/>
    <col min="3" max="3" width="40" customWidth="1"/>
    <col min="4" max="4" width="18" style="46" customWidth="1"/>
    <col min="5" max="8" width="18" customWidth="1"/>
    <col min="9" max="9" width="10.85546875" customWidth="1"/>
  </cols>
  <sheetData>
    <row r="1" spans="2:16" s="50" customFormat="1" ht="16.5" customHeight="1">
      <c r="B1" s="75"/>
      <c r="D1" s="46"/>
    </row>
    <row r="2" spans="2:16" ht="18.75">
      <c r="B2" s="109" t="s">
        <v>555</v>
      </c>
      <c r="C2" s="107"/>
      <c r="D2" s="111"/>
      <c r="E2" s="107"/>
      <c r="F2" s="107"/>
      <c r="G2" s="107"/>
      <c r="H2" s="107"/>
      <c r="J2" s="452" t="s">
        <v>181</v>
      </c>
      <c r="K2" s="453"/>
    </row>
    <row r="3" spans="2:16" ht="16.5" customHeight="1">
      <c r="I3" s="2"/>
      <c r="J3" s="454"/>
      <c r="K3" s="455"/>
      <c r="L3" s="2"/>
      <c r="M3" s="2"/>
      <c r="N3" s="2"/>
      <c r="O3" s="2"/>
      <c r="P3" s="2"/>
    </row>
    <row r="4" spans="2:16" s="126" customFormat="1" ht="16.5" customHeight="1">
      <c r="B4" s="219"/>
      <c r="C4" s="47"/>
      <c r="D4" s="270"/>
      <c r="E4" s="271"/>
      <c r="F4" s="271"/>
      <c r="G4" s="271"/>
      <c r="H4" s="271"/>
      <c r="I4" s="2"/>
      <c r="J4" s="218"/>
      <c r="K4" s="218"/>
      <c r="L4" s="2"/>
      <c r="M4" s="2"/>
      <c r="N4" s="2"/>
      <c r="O4" s="2"/>
      <c r="P4" s="2"/>
    </row>
    <row r="5" spans="2:16" s="126" customFormat="1" ht="16.5" customHeight="1">
      <c r="B5" s="219"/>
      <c r="C5" s="47"/>
      <c r="D5" s="482" t="s">
        <v>556</v>
      </c>
      <c r="E5" s="471" t="s">
        <v>557</v>
      </c>
      <c r="F5" s="272"/>
      <c r="G5" s="272"/>
      <c r="H5" s="273"/>
      <c r="I5" s="2"/>
      <c r="J5" s="218"/>
      <c r="K5" s="218"/>
      <c r="L5" s="2"/>
      <c r="M5" s="2"/>
      <c r="N5" s="2"/>
      <c r="O5" s="2"/>
      <c r="P5" s="2"/>
    </row>
    <row r="6" spans="2:16" s="126" customFormat="1" ht="16.5" customHeight="1">
      <c r="B6" s="219"/>
      <c r="C6" s="47"/>
      <c r="D6" s="483"/>
      <c r="E6" s="469"/>
      <c r="F6" s="482" t="s">
        <v>558</v>
      </c>
      <c r="G6" s="471" t="s">
        <v>559</v>
      </c>
      <c r="H6" s="274"/>
      <c r="I6" s="2"/>
      <c r="J6" s="218"/>
      <c r="K6" s="218"/>
      <c r="L6" s="2"/>
      <c r="M6" s="2"/>
      <c r="N6" s="2"/>
      <c r="O6" s="2"/>
      <c r="P6" s="2"/>
    </row>
    <row r="7" spans="2:16" ht="66">
      <c r="B7" s="73" t="s">
        <v>849</v>
      </c>
      <c r="C7" s="1"/>
      <c r="D7" s="483"/>
      <c r="E7" s="469"/>
      <c r="F7" s="483"/>
      <c r="G7" s="469"/>
      <c r="H7" s="251" t="s">
        <v>560</v>
      </c>
      <c r="I7" s="2"/>
      <c r="J7" s="112"/>
      <c r="K7" s="112"/>
      <c r="L7" s="2"/>
      <c r="M7" s="2"/>
      <c r="N7" s="2"/>
      <c r="O7" s="2"/>
      <c r="P7" s="2"/>
    </row>
    <row r="8" spans="2:16" ht="16.5">
      <c r="B8" s="85">
        <v>1</v>
      </c>
      <c r="C8" s="2" t="s">
        <v>87</v>
      </c>
      <c r="D8" s="375">
        <v>42186.595410639988</v>
      </c>
      <c r="E8" s="375">
        <v>26367.031486169999</v>
      </c>
      <c r="F8" s="375">
        <v>25512.836652419999</v>
      </c>
      <c r="G8" s="375">
        <v>854.19483375000004</v>
      </c>
      <c r="H8" s="375">
        <v>0</v>
      </c>
      <c r="I8" s="2"/>
      <c r="J8" s="2"/>
      <c r="K8" s="2"/>
      <c r="L8" s="2"/>
      <c r="M8" s="2"/>
      <c r="N8" s="2"/>
      <c r="O8" s="2"/>
      <c r="P8" s="2"/>
    </row>
    <row r="9" spans="2:16" ht="16.5">
      <c r="B9" s="85">
        <v>2</v>
      </c>
      <c r="C9" s="2" t="s">
        <v>561</v>
      </c>
      <c r="D9" s="375">
        <v>14.67871418</v>
      </c>
      <c r="E9" s="375">
        <v>0</v>
      </c>
      <c r="F9" s="375">
        <v>0</v>
      </c>
      <c r="G9" s="375">
        <v>0</v>
      </c>
      <c r="H9" s="375"/>
      <c r="I9" s="2"/>
      <c r="J9" s="2"/>
      <c r="K9" s="2"/>
      <c r="L9" s="2"/>
      <c r="M9" s="2"/>
      <c r="N9" s="2"/>
      <c r="O9" s="2"/>
      <c r="P9" s="2"/>
    </row>
    <row r="10" spans="2:16" ht="16.5">
      <c r="B10" s="87">
        <v>3</v>
      </c>
      <c r="C10" s="9" t="s">
        <v>0</v>
      </c>
      <c r="D10" s="398">
        <v>42201.274124819989</v>
      </c>
      <c r="E10" s="398">
        <v>26367.031486169999</v>
      </c>
      <c r="F10" s="398">
        <v>25512.836652419999</v>
      </c>
      <c r="G10" s="398">
        <v>854.19483375000004</v>
      </c>
      <c r="H10" s="398">
        <v>0</v>
      </c>
      <c r="I10" s="2"/>
      <c r="J10" s="2"/>
      <c r="K10" s="2"/>
      <c r="L10" s="2"/>
      <c r="M10" s="2"/>
      <c r="N10" s="2"/>
      <c r="O10" s="2"/>
      <c r="P10" s="2"/>
    </row>
    <row r="11" spans="2:16" ht="16.5">
      <c r="B11" s="85">
        <v>4</v>
      </c>
      <c r="C11" s="426" t="s">
        <v>562</v>
      </c>
      <c r="D11" s="375">
        <v>51.828814620000117</v>
      </c>
      <c r="E11" s="375">
        <v>874.82872642999996</v>
      </c>
      <c r="F11" s="375">
        <v>679.03659301999994</v>
      </c>
      <c r="G11" s="375">
        <v>195.79213340999999</v>
      </c>
      <c r="H11" s="375">
        <v>0</v>
      </c>
      <c r="I11" s="2"/>
      <c r="J11" s="2"/>
      <c r="K11" s="2"/>
      <c r="L11" s="2"/>
      <c r="M11" s="2"/>
      <c r="N11" s="2"/>
      <c r="O11" s="2"/>
      <c r="P11" s="2"/>
    </row>
    <row r="12" spans="2:16" s="206" customFormat="1" ht="16.5">
      <c r="B12" s="86"/>
      <c r="C12" s="300"/>
      <c r="D12" s="92"/>
      <c r="E12" s="11"/>
      <c r="F12" s="11"/>
      <c r="G12" s="11"/>
      <c r="H12" s="11"/>
      <c r="I12" s="11"/>
      <c r="J12" s="11"/>
      <c r="K12" s="11"/>
      <c r="L12" s="11"/>
      <c r="M12" s="11"/>
      <c r="N12" s="11"/>
      <c r="O12" s="11"/>
      <c r="P12" s="11"/>
    </row>
    <row r="13" spans="2:16" s="206" customFormat="1" ht="16.5" customHeight="1">
      <c r="B13" s="267"/>
      <c r="C13" s="11"/>
      <c r="D13" s="92"/>
      <c r="E13" s="11"/>
      <c r="F13" s="11"/>
      <c r="G13" s="11"/>
      <c r="H13" s="11"/>
      <c r="I13" s="11"/>
      <c r="J13" s="11"/>
      <c r="K13" s="11"/>
      <c r="L13" s="11"/>
      <c r="M13" s="11"/>
      <c r="N13" s="11"/>
      <c r="O13" s="11"/>
      <c r="P13" s="11"/>
    </row>
    <row r="14" spans="2:16" s="206" customFormat="1" ht="16.5" customHeight="1">
      <c r="B14" s="81"/>
      <c r="C14" s="10"/>
      <c r="D14" s="10"/>
      <c r="E14" s="10"/>
      <c r="F14" s="11"/>
      <c r="G14" s="11"/>
      <c r="H14" s="11"/>
      <c r="I14" s="11"/>
      <c r="J14" s="11"/>
      <c r="K14" s="11"/>
      <c r="L14" s="11"/>
      <c r="M14" s="11"/>
      <c r="N14" s="11"/>
      <c r="O14" s="11"/>
      <c r="P14" s="11"/>
    </row>
    <row r="15" spans="2:16" s="206" customFormat="1" ht="16.5" customHeight="1">
      <c r="B15" s="10"/>
      <c r="C15" s="10"/>
      <c r="D15" s="10"/>
      <c r="E15" s="10"/>
      <c r="F15" s="11"/>
      <c r="G15" s="11"/>
      <c r="H15" s="11"/>
      <c r="I15" s="11"/>
      <c r="J15" s="11"/>
      <c r="K15" s="11"/>
      <c r="L15" s="11"/>
      <c r="M15" s="11"/>
      <c r="N15" s="11"/>
      <c r="O15" s="11"/>
      <c r="P15" s="11"/>
    </row>
    <row r="16" spans="2:16" s="206" customFormat="1" ht="16.5">
      <c r="B16" s="267"/>
      <c r="C16" s="11"/>
      <c r="D16" s="92"/>
      <c r="E16" s="11"/>
      <c r="F16" s="11"/>
      <c r="G16" s="11"/>
      <c r="H16" s="11"/>
      <c r="I16" s="11"/>
      <c r="J16" s="11"/>
      <c r="K16" s="11"/>
      <c r="L16" s="11"/>
      <c r="M16" s="11"/>
      <c r="N16" s="11"/>
      <c r="O16" s="11"/>
      <c r="P16" s="11"/>
    </row>
    <row r="17" spans="2:16" s="206" customFormat="1" ht="16.5">
      <c r="B17" s="267"/>
      <c r="C17" s="11"/>
      <c r="D17" s="92"/>
      <c r="E17" s="11"/>
      <c r="F17" s="11"/>
      <c r="G17" s="11"/>
      <c r="H17" s="11"/>
      <c r="I17" s="11"/>
      <c r="J17" s="11"/>
      <c r="K17" s="11"/>
      <c r="L17" s="11"/>
      <c r="M17" s="11"/>
      <c r="N17" s="11"/>
      <c r="O17" s="11"/>
      <c r="P17" s="11"/>
    </row>
    <row r="18" spans="2:16" ht="16.5">
      <c r="B18" s="74"/>
      <c r="C18" s="2"/>
      <c r="D18" s="3"/>
      <c r="E18" s="2"/>
      <c r="F18" s="2"/>
      <c r="G18" s="2"/>
      <c r="H18" s="2"/>
      <c r="I18" s="2"/>
      <c r="J18" s="2"/>
      <c r="K18" s="2"/>
      <c r="L18" s="2"/>
      <c r="M18" s="2"/>
      <c r="N18" s="2"/>
      <c r="O18" s="2"/>
      <c r="P18" s="2"/>
    </row>
    <row r="19" spans="2:16" ht="16.5">
      <c r="B19" s="74"/>
      <c r="C19" s="2"/>
      <c r="D19" s="3"/>
      <c r="E19" s="2"/>
      <c r="F19" s="2"/>
      <c r="G19" s="2"/>
      <c r="H19" s="2"/>
      <c r="I19" s="2"/>
      <c r="J19" s="2"/>
      <c r="K19" s="2"/>
      <c r="L19" s="2"/>
      <c r="M19" s="2"/>
      <c r="N19" s="2"/>
      <c r="O19" s="2"/>
      <c r="P19" s="2"/>
    </row>
    <row r="20" spans="2:16" ht="16.5">
      <c r="B20" s="74"/>
      <c r="C20" s="2"/>
      <c r="D20" s="3"/>
      <c r="E20" s="2"/>
      <c r="F20" s="2"/>
      <c r="G20" s="2"/>
      <c r="H20" s="2"/>
      <c r="I20" s="2"/>
      <c r="J20" s="2"/>
      <c r="K20" s="2"/>
      <c r="L20" s="2"/>
      <c r="M20" s="2"/>
      <c r="N20" s="2"/>
      <c r="O20" s="2"/>
      <c r="P20" s="2"/>
    </row>
    <row r="21" spans="2:16" ht="16.5">
      <c r="B21" s="74"/>
      <c r="C21" s="2"/>
      <c r="D21" s="3"/>
      <c r="E21" s="2"/>
      <c r="F21" s="2"/>
      <c r="G21" s="2"/>
      <c r="H21" s="2"/>
      <c r="I21" s="2"/>
      <c r="J21" s="2"/>
      <c r="K21" s="2"/>
      <c r="L21" s="2"/>
      <c r="M21" s="2"/>
      <c r="N21" s="2"/>
      <c r="O21" s="2"/>
      <c r="P21" s="2"/>
    </row>
    <row r="22" spans="2:16" ht="16.5">
      <c r="B22" s="74"/>
      <c r="C22" s="2"/>
      <c r="D22" s="3"/>
      <c r="E22" s="2"/>
      <c r="F22" s="2"/>
      <c r="G22" s="2"/>
      <c r="H22" s="2"/>
      <c r="I22" s="2"/>
      <c r="J22" s="2"/>
      <c r="K22" s="2"/>
      <c r="L22" s="2"/>
      <c r="M22" s="2"/>
      <c r="N22" s="2"/>
      <c r="O22" s="2"/>
      <c r="P22" s="2"/>
    </row>
    <row r="23" spans="2:16" ht="16.5">
      <c r="B23" s="74"/>
      <c r="C23" s="2"/>
      <c r="D23" s="3"/>
      <c r="E23" s="2"/>
      <c r="F23" s="2"/>
      <c r="G23" s="2"/>
      <c r="H23" s="2"/>
      <c r="I23" s="2"/>
      <c r="J23" s="2"/>
      <c r="K23" s="2"/>
      <c r="L23" s="2"/>
      <c r="M23" s="2"/>
      <c r="N23" s="2"/>
      <c r="O23" s="2"/>
      <c r="P23" s="2"/>
    </row>
    <row r="24" spans="2:16" ht="16.5">
      <c r="B24" s="74"/>
      <c r="C24" s="2"/>
      <c r="D24" s="3"/>
      <c r="E24" s="2"/>
      <c r="F24" s="2"/>
      <c r="G24" s="2"/>
      <c r="H24" s="2"/>
      <c r="I24" s="2"/>
      <c r="J24" s="2"/>
      <c r="K24" s="2"/>
      <c r="L24" s="2"/>
      <c r="M24" s="2"/>
      <c r="N24" s="2"/>
      <c r="O24" s="2"/>
      <c r="P24" s="2"/>
    </row>
    <row r="25" spans="2:16" ht="16.5">
      <c r="B25" s="74"/>
      <c r="C25" s="2"/>
      <c r="D25" s="3"/>
      <c r="E25" s="2"/>
      <c r="F25" s="2"/>
      <c r="G25" s="2"/>
      <c r="H25" s="2"/>
      <c r="I25" s="2"/>
      <c r="J25" s="2"/>
      <c r="K25" s="2"/>
      <c r="L25" s="2"/>
      <c r="M25" s="2"/>
      <c r="N25" s="2"/>
      <c r="O25" s="2"/>
      <c r="P25" s="2"/>
    </row>
    <row r="26" spans="2:16" ht="16.5">
      <c r="B26" s="74"/>
      <c r="C26" s="2"/>
      <c r="D26" s="3"/>
      <c r="E26" s="2"/>
      <c r="F26" s="2"/>
      <c r="G26" s="2"/>
      <c r="H26" s="2"/>
      <c r="I26" s="2"/>
      <c r="J26" s="2"/>
      <c r="K26" s="2"/>
      <c r="L26" s="2"/>
      <c r="M26" s="2"/>
      <c r="N26" s="2"/>
      <c r="O26" s="2"/>
      <c r="P26" s="2"/>
    </row>
    <row r="27" spans="2:16" ht="16.5">
      <c r="B27" s="74"/>
      <c r="C27" s="2"/>
      <c r="D27" s="3"/>
      <c r="E27" s="2"/>
      <c r="F27" s="2"/>
      <c r="G27" s="2"/>
      <c r="H27" s="2"/>
      <c r="I27" s="2"/>
      <c r="J27" s="2"/>
      <c r="K27" s="2"/>
      <c r="L27" s="2"/>
      <c r="M27" s="2"/>
      <c r="N27" s="2"/>
      <c r="O27" s="2"/>
      <c r="P27" s="2"/>
    </row>
    <row r="28" spans="2:16" ht="16.5">
      <c r="B28" s="74"/>
      <c r="C28" s="2"/>
      <c r="D28" s="3"/>
      <c r="E28" s="2"/>
      <c r="F28" s="2"/>
      <c r="G28" s="2"/>
      <c r="H28" s="2"/>
      <c r="I28" s="2"/>
      <c r="J28" s="2"/>
      <c r="K28" s="2"/>
      <c r="L28" s="2"/>
      <c r="M28" s="2"/>
      <c r="N28" s="2"/>
      <c r="O28" s="2"/>
      <c r="P28" s="2"/>
    </row>
    <row r="29" spans="2:16" ht="16.5">
      <c r="B29" s="74"/>
      <c r="C29" s="2"/>
      <c r="D29" s="3"/>
      <c r="E29" s="2"/>
      <c r="F29" s="2"/>
      <c r="G29" s="2"/>
      <c r="H29" s="2"/>
      <c r="I29" s="2"/>
      <c r="J29" s="2"/>
      <c r="K29" s="2"/>
      <c r="L29" s="2"/>
      <c r="M29" s="2"/>
      <c r="N29" s="2"/>
      <c r="O29" s="2"/>
      <c r="P29" s="2"/>
    </row>
    <row r="30" spans="2:16" ht="16.5">
      <c r="B30" s="74"/>
      <c r="C30" s="2"/>
      <c r="D30" s="3"/>
      <c r="E30" s="2"/>
      <c r="F30" s="2"/>
      <c r="G30" s="2"/>
      <c r="H30" s="2"/>
      <c r="I30" s="2"/>
      <c r="J30" s="2"/>
      <c r="K30" s="2"/>
      <c r="L30" s="2"/>
      <c r="M30" s="2"/>
      <c r="N30" s="2"/>
      <c r="O30" s="2"/>
      <c r="P30" s="2"/>
    </row>
    <row r="31" spans="2:16" ht="16.5">
      <c r="B31" s="74"/>
      <c r="C31" s="2"/>
      <c r="D31" s="3"/>
      <c r="E31" s="2"/>
      <c r="F31" s="2"/>
      <c r="G31" s="2"/>
      <c r="H31" s="2"/>
      <c r="I31" s="2"/>
      <c r="J31" s="2"/>
      <c r="K31" s="2"/>
      <c r="L31" s="2"/>
      <c r="M31" s="2"/>
      <c r="N31" s="2"/>
      <c r="O31" s="2"/>
      <c r="P31" s="2"/>
    </row>
    <row r="32" spans="2:16" ht="16.5">
      <c r="B32" s="74"/>
      <c r="C32" s="2"/>
      <c r="D32" s="3"/>
      <c r="E32" s="2"/>
      <c r="F32" s="2"/>
      <c r="G32" s="2"/>
      <c r="H32" s="2"/>
      <c r="I32" s="2"/>
      <c r="J32" s="2"/>
      <c r="K32" s="2"/>
      <c r="L32" s="2"/>
      <c r="M32" s="2"/>
      <c r="N32" s="2"/>
      <c r="O32" s="2"/>
      <c r="P32" s="2"/>
    </row>
    <row r="33" spans="2:16" ht="16.5">
      <c r="B33" s="74"/>
      <c r="C33" s="2"/>
      <c r="D33" s="3"/>
      <c r="E33" s="2"/>
      <c r="F33" s="2"/>
      <c r="G33" s="2"/>
      <c r="H33" s="2"/>
      <c r="I33" s="2"/>
      <c r="J33" s="2"/>
      <c r="K33" s="2"/>
      <c r="L33" s="2"/>
      <c r="M33" s="2"/>
      <c r="N33" s="2"/>
      <c r="O33" s="2"/>
      <c r="P33" s="2"/>
    </row>
  </sheetData>
  <mergeCells count="5">
    <mergeCell ref="J2:K3"/>
    <mergeCell ref="D5:D7"/>
    <mergeCell ref="E5:E7"/>
    <mergeCell ref="F6:F7"/>
    <mergeCell ref="G6:G7"/>
  </mergeCells>
  <hyperlinks>
    <hyperlink ref="J2:K3" location="Index!A1" display="Return to Index" xr:uid="{3D4EA230-04A1-4183-B0E3-123C243686B9}"/>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F0C7-CA83-4D70-9354-DF01EC9713C6}">
  <dimension ref="B1:M26"/>
  <sheetViews>
    <sheetView zoomScale="90" zoomScaleNormal="90" workbookViewId="0">
      <selection activeCell="I26" sqref="I26"/>
    </sheetView>
  </sheetViews>
  <sheetFormatPr defaultRowHeight="15"/>
  <cols>
    <col min="2" max="2" width="9.140625" style="75" customWidth="1"/>
    <col min="3" max="3" width="65.28515625" bestFit="1" customWidth="1"/>
    <col min="4" max="9" width="21.42578125" customWidth="1"/>
  </cols>
  <sheetData>
    <row r="1" spans="2:13" s="50" customFormat="1" ht="16.5" customHeight="1">
      <c r="B1" s="75"/>
    </row>
    <row r="2" spans="2:13" ht="18.75">
      <c r="B2" s="109" t="s">
        <v>563</v>
      </c>
      <c r="C2" s="108"/>
      <c r="D2" s="108"/>
      <c r="E2" s="108"/>
      <c r="F2" s="108"/>
      <c r="G2" s="108"/>
      <c r="H2" s="108"/>
      <c r="I2" s="108"/>
      <c r="K2" s="452" t="s">
        <v>181</v>
      </c>
      <c r="L2" s="453"/>
    </row>
    <row r="3" spans="2:13" ht="16.5" customHeight="1">
      <c r="K3" s="454"/>
      <c r="L3" s="455"/>
    </row>
    <row r="4" spans="2:13" s="40" customFormat="1" ht="16.5">
      <c r="B4" s="73"/>
      <c r="C4" s="1"/>
      <c r="D4" s="467" t="s">
        <v>816</v>
      </c>
      <c r="E4" s="467"/>
      <c r="F4" s="467" t="s">
        <v>564</v>
      </c>
      <c r="G4" s="467"/>
      <c r="H4" s="467" t="s">
        <v>92</v>
      </c>
      <c r="I4" s="467"/>
      <c r="K4" s="112"/>
      <c r="L4" s="112"/>
    </row>
    <row r="5" spans="2:13" s="40" customFormat="1" ht="33">
      <c r="B5" s="73" t="s">
        <v>849</v>
      </c>
      <c r="C5" s="1"/>
      <c r="D5" s="55" t="s">
        <v>817</v>
      </c>
      <c r="E5" s="55" t="s">
        <v>609</v>
      </c>
      <c r="F5" s="55" t="s">
        <v>817</v>
      </c>
      <c r="G5" s="253" t="s">
        <v>609</v>
      </c>
      <c r="H5" s="250" t="s">
        <v>108</v>
      </c>
      <c r="I5" s="54" t="s">
        <v>565</v>
      </c>
      <c r="K5" s="112"/>
      <c r="L5" s="112"/>
    </row>
    <row r="6" spans="2:13" ht="16.5">
      <c r="B6" s="86">
        <v>1</v>
      </c>
      <c r="C6" s="11" t="s">
        <v>77</v>
      </c>
      <c r="D6" s="375">
        <v>3399.4415211400001</v>
      </c>
      <c r="E6" s="375">
        <v>0.3</v>
      </c>
      <c r="F6" s="375">
        <v>3985.3971635600001</v>
      </c>
      <c r="G6" s="375">
        <v>1.80194582</v>
      </c>
      <c r="H6" s="375">
        <v>0</v>
      </c>
      <c r="I6" s="440">
        <v>0</v>
      </c>
      <c r="J6" s="11"/>
      <c r="K6" s="11"/>
      <c r="L6" s="180"/>
      <c r="M6" s="102"/>
    </row>
    <row r="7" spans="2:13" ht="16.5">
      <c r="B7" s="86">
        <v>2</v>
      </c>
      <c r="C7" s="11" t="s">
        <v>93</v>
      </c>
      <c r="D7" s="375">
        <v>1147.08789428</v>
      </c>
      <c r="E7" s="375">
        <v>744.45618179000007</v>
      </c>
      <c r="F7" s="375">
        <v>1225.4207708100002</v>
      </c>
      <c r="G7" s="375">
        <v>2.42841146</v>
      </c>
      <c r="H7" s="375">
        <v>14.99445442</v>
      </c>
      <c r="I7" s="440">
        <v>1.2211967590578861E-2</v>
      </c>
      <c r="J7" s="11"/>
      <c r="K7" s="11"/>
      <c r="L7" s="180"/>
      <c r="M7" s="102"/>
    </row>
    <row r="8" spans="2:13" ht="16.5">
      <c r="B8" s="86">
        <v>3</v>
      </c>
      <c r="C8" s="48" t="s">
        <v>82</v>
      </c>
      <c r="D8" s="375">
        <v>176.40623210999999</v>
      </c>
      <c r="E8" s="375">
        <v>77.009078000000002</v>
      </c>
      <c r="F8" s="375">
        <v>176.40623210999999</v>
      </c>
      <c r="G8" s="375">
        <v>0</v>
      </c>
      <c r="H8" s="375">
        <v>35.281246430000003</v>
      </c>
      <c r="I8" s="440">
        <v>0.2000000000453499</v>
      </c>
      <c r="J8" s="11"/>
      <c r="K8" s="11"/>
      <c r="L8" s="180"/>
      <c r="M8" s="102"/>
    </row>
    <row r="9" spans="2:13" ht="16.5">
      <c r="B9" s="86">
        <v>4</v>
      </c>
      <c r="C9" s="48" t="s">
        <v>83</v>
      </c>
      <c r="D9" s="375">
        <v>0</v>
      </c>
      <c r="E9" s="375">
        <v>0</v>
      </c>
      <c r="F9" s="375">
        <v>0</v>
      </c>
      <c r="G9" s="375">
        <v>0</v>
      </c>
      <c r="H9" s="375">
        <v>0</v>
      </c>
      <c r="I9" s="440" t="s">
        <v>866</v>
      </c>
      <c r="J9" s="11"/>
      <c r="K9" s="11"/>
      <c r="L9" s="126"/>
      <c r="M9" s="102"/>
    </row>
    <row r="10" spans="2:13" ht="16.5">
      <c r="B10" s="86">
        <v>5</v>
      </c>
      <c r="C10" s="48" t="s">
        <v>102</v>
      </c>
      <c r="D10" s="375">
        <v>0</v>
      </c>
      <c r="E10" s="375">
        <v>0</v>
      </c>
      <c r="F10" s="375">
        <v>0</v>
      </c>
      <c r="G10" s="375">
        <v>0</v>
      </c>
      <c r="H10" s="375">
        <v>0</v>
      </c>
      <c r="I10" s="440" t="s">
        <v>866</v>
      </c>
      <c r="J10" s="11"/>
      <c r="K10" s="11"/>
      <c r="L10" s="126"/>
      <c r="M10" s="102"/>
    </row>
    <row r="11" spans="2:13" ht="16.5">
      <c r="B11" s="86">
        <v>6</v>
      </c>
      <c r="C11" s="11" t="s">
        <v>78</v>
      </c>
      <c r="D11" s="375">
        <v>1073.5371044400001</v>
      </c>
      <c r="E11" s="375">
        <v>1415.8902495900002</v>
      </c>
      <c r="F11" s="375">
        <v>1063.8092752800001</v>
      </c>
      <c r="G11" s="375">
        <v>207.65749101</v>
      </c>
      <c r="H11" s="375">
        <v>412.43984472</v>
      </c>
      <c r="I11" s="440">
        <v>0.32438114440336807</v>
      </c>
      <c r="J11" s="11"/>
      <c r="K11" s="11"/>
      <c r="L11" s="180"/>
      <c r="M11" s="102"/>
    </row>
    <row r="12" spans="2:13" ht="16.5">
      <c r="B12" s="86">
        <v>7</v>
      </c>
      <c r="C12" s="11" t="s">
        <v>79</v>
      </c>
      <c r="D12" s="375">
        <v>21927.523475800001</v>
      </c>
      <c r="E12" s="375">
        <v>9120.1554223200001</v>
      </c>
      <c r="F12" s="375">
        <v>20532.970422490002</v>
      </c>
      <c r="G12" s="375">
        <v>1487.4821394999999</v>
      </c>
      <c r="H12" s="375">
        <v>18788.929661459999</v>
      </c>
      <c r="I12" s="440">
        <v>0.85324902422268978</v>
      </c>
      <c r="J12" s="11"/>
      <c r="K12" s="11"/>
      <c r="L12" s="180"/>
      <c r="M12" s="102"/>
    </row>
    <row r="13" spans="2:13" ht="16.5">
      <c r="B13" s="86">
        <v>8</v>
      </c>
      <c r="C13" s="11" t="s">
        <v>80</v>
      </c>
      <c r="D13" s="375">
        <v>19644.858654150001</v>
      </c>
      <c r="E13" s="375">
        <v>23659.746983240002</v>
      </c>
      <c r="F13" s="375">
        <v>19188.334317389999</v>
      </c>
      <c r="G13" s="375">
        <v>7435.2053493500007</v>
      </c>
      <c r="H13" s="375">
        <v>18335.063154809999</v>
      </c>
      <c r="I13" s="440">
        <v>0.68867864244646071</v>
      </c>
      <c r="J13" s="11"/>
      <c r="K13" s="11"/>
      <c r="L13" s="180"/>
      <c r="M13" s="102"/>
    </row>
    <row r="14" spans="2:13" ht="16.5">
      <c r="B14" s="86">
        <v>9</v>
      </c>
      <c r="C14" s="11" t="s">
        <v>98</v>
      </c>
      <c r="D14" s="375">
        <v>7982.6769025499998</v>
      </c>
      <c r="E14" s="375">
        <v>6840.0763166099996</v>
      </c>
      <c r="F14" s="375">
        <v>7982.6769025499998</v>
      </c>
      <c r="G14" s="375">
        <v>4961.9815805100006</v>
      </c>
      <c r="H14" s="375">
        <v>4423.7955080299998</v>
      </c>
      <c r="I14" s="440">
        <v>0.34174679183843981</v>
      </c>
      <c r="J14" s="11"/>
      <c r="K14" s="11"/>
      <c r="L14" s="180"/>
      <c r="M14" s="102"/>
    </row>
    <row r="15" spans="2:13" ht="16.5">
      <c r="B15" s="86">
        <v>10</v>
      </c>
      <c r="C15" s="11" t="s">
        <v>85</v>
      </c>
      <c r="D15" s="375">
        <v>915.61367031999998</v>
      </c>
      <c r="E15" s="375">
        <v>200.19385219999998</v>
      </c>
      <c r="F15" s="375">
        <v>748.08653090999996</v>
      </c>
      <c r="G15" s="375">
        <v>91.159931099999994</v>
      </c>
      <c r="H15" s="375">
        <v>1009.068256</v>
      </c>
      <c r="I15" s="440">
        <v>1.2023503245795948</v>
      </c>
      <c r="J15" s="11"/>
      <c r="K15" s="11"/>
      <c r="L15" s="180"/>
      <c r="M15" s="102"/>
    </row>
    <row r="16" spans="2:13" ht="16.5">
      <c r="B16" s="86">
        <v>11</v>
      </c>
      <c r="C16" s="11" t="s">
        <v>94</v>
      </c>
      <c r="D16" s="375">
        <v>344.96775735</v>
      </c>
      <c r="E16" s="375">
        <v>111.82334611</v>
      </c>
      <c r="F16" s="375">
        <v>299.34810255000002</v>
      </c>
      <c r="G16" s="375">
        <v>16.577599970000001</v>
      </c>
      <c r="H16" s="375">
        <v>473.88855378999995</v>
      </c>
      <c r="I16" s="440">
        <v>1.5000000000316527</v>
      </c>
      <c r="J16" s="11"/>
      <c r="K16" s="11"/>
      <c r="L16" s="180"/>
      <c r="M16" s="102"/>
    </row>
    <row r="17" spans="2:13" ht="16.5">
      <c r="B17" s="86">
        <v>12</v>
      </c>
      <c r="C17" s="11" t="s">
        <v>86</v>
      </c>
      <c r="D17" s="375">
        <v>0</v>
      </c>
      <c r="E17" s="375">
        <v>0</v>
      </c>
      <c r="F17" s="375">
        <v>0</v>
      </c>
      <c r="G17" s="375">
        <v>0</v>
      </c>
      <c r="H17" s="375">
        <v>0</v>
      </c>
      <c r="I17" s="440" t="s">
        <v>866</v>
      </c>
      <c r="J17" s="11"/>
      <c r="K17" s="11"/>
      <c r="L17" s="126"/>
      <c r="M17" s="102"/>
    </row>
    <row r="18" spans="2:13" ht="16.5">
      <c r="B18" s="86">
        <v>13</v>
      </c>
      <c r="C18" s="11" t="s">
        <v>95</v>
      </c>
      <c r="D18" s="375">
        <v>0</v>
      </c>
      <c r="E18" s="375">
        <v>0.69799999999999995</v>
      </c>
      <c r="F18" s="375">
        <v>0</v>
      </c>
      <c r="G18" s="375">
        <v>0</v>
      </c>
      <c r="H18" s="375">
        <v>0</v>
      </c>
      <c r="I18" s="440" t="s">
        <v>866</v>
      </c>
      <c r="J18" s="11"/>
      <c r="K18" s="11"/>
      <c r="L18" s="126"/>
      <c r="M18" s="102"/>
    </row>
    <row r="19" spans="2:13" ht="16.5">
      <c r="B19" s="86">
        <v>14</v>
      </c>
      <c r="C19" s="11" t="s">
        <v>96</v>
      </c>
      <c r="D19" s="375">
        <v>0</v>
      </c>
      <c r="E19" s="375">
        <v>0</v>
      </c>
      <c r="F19" s="375">
        <v>0</v>
      </c>
      <c r="G19" s="375">
        <v>0</v>
      </c>
      <c r="H19" s="375">
        <v>0</v>
      </c>
      <c r="I19" s="440" t="s">
        <v>866</v>
      </c>
      <c r="J19" s="11"/>
      <c r="K19" s="11"/>
      <c r="L19" s="180"/>
      <c r="M19" s="102"/>
    </row>
    <row r="20" spans="2:13" ht="16.5">
      <c r="B20" s="86">
        <v>15</v>
      </c>
      <c r="C20" s="11" t="s">
        <v>81</v>
      </c>
      <c r="D20" s="375">
        <v>1914.1813546100002</v>
      </c>
      <c r="E20" s="375">
        <v>0</v>
      </c>
      <c r="F20" s="375">
        <v>1914.1813546100002</v>
      </c>
      <c r="G20" s="375">
        <v>0</v>
      </c>
      <c r="H20" s="375">
        <v>3356.0095741100004</v>
      </c>
      <c r="I20" s="440">
        <v>1.7532349095489761</v>
      </c>
      <c r="J20" s="11"/>
      <c r="K20" s="11"/>
      <c r="L20" s="180"/>
      <c r="M20" s="102"/>
    </row>
    <row r="21" spans="2:13" ht="16.5">
      <c r="B21" s="86">
        <v>16</v>
      </c>
      <c r="C21" s="11" t="s">
        <v>97</v>
      </c>
      <c r="D21" s="375">
        <v>2035.1819943999999</v>
      </c>
      <c r="E21" s="375">
        <v>1476.607937</v>
      </c>
      <c r="F21" s="375">
        <v>2035.1819943999999</v>
      </c>
      <c r="G21" s="375">
        <v>1476.607937</v>
      </c>
      <c r="H21" s="375">
        <v>2183.2696630400001</v>
      </c>
      <c r="I21" s="440">
        <v>0.62169711334915312</v>
      </c>
      <c r="J21" s="11"/>
      <c r="K21" s="11"/>
      <c r="L21" s="180"/>
      <c r="M21" s="102"/>
    </row>
    <row r="22" spans="2:13" ht="16.5">
      <c r="B22" s="87">
        <v>17</v>
      </c>
      <c r="C22" s="9" t="s">
        <v>0</v>
      </c>
      <c r="D22" s="172">
        <v>60561.476561150012</v>
      </c>
      <c r="E22" s="172">
        <v>43646.957366859999</v>
      </c>
      <c r="F22" s="172">
        <v>59151.813066660005</v>
      </c>
      <c r="G22" s="172">
        <v>15680.902385720003</v>
      </c>
      <c r="H22" s="172">
        <v>49032.739916810002</v>
      </c>
      <c r="I22" s="441">
        <v>0.65523133325306238</v>
      </c>
      <c r="J22" s="11"/>
      <c r="K22" s="11"/>
      <c r="L22" s="179"/>
      <c r="M22" s="102"/>
    </row>
    <row r="23" spans="2:13" ht="16.5">
      <c r="B23" s="71"/>
      <c r="C23" s="11"/>
      <c r="D23" s="11"/>
      <c r="E23" s="11"/>
      <c r="F23" s="11"/>
      <c r="G23" s="11"/>
      <c r="H23" s="11"/>
      <c r="I23" s="11"/>
      <c r="J23" s="11"/>
      <c r="K23" s="11"/>
    </row>
    <row r="24" spans="2:13" ht="16.5">
      <c r="B24" s="71"/>
      <c r="C24" s="11"/>
      <c r="D24" s="11"/>
      <c r="E24" s="11"/>
      <c r="F24" s="11"/>
      <c r="G24" s="11"/>
      <c r="H24" s="11"/>
      <c r="I24" s="11"/>
      <c r="J24" s="11"/>
      <c r="K24" s="11"/>
    </row>
    <row r="25" spans="2:13" ht="16.5">
      <c r="B25" s="71"/>
      <c r="C25" s="99"/>
      <c r="D25" s="11"/>
      <c r="E25" s="11"/>
      <c r="F25" s="11"/>
      <c r="G25" s="11"/>
      <c r="H25" s="11"/>
      <c r="I25" s="11"/>
      <c r="J25" s="11"/>
      <c r="K25" s="11"/>
    </row>
    <row r="26" spans="2:13" ht="16.5">
      <c r="B26" s="71"/>
      <c r="C26" s="11"/>
      <c r="D26" s="11"/>
      <c r="E26" s="11"/>
      <c r="F26" s="11"/>
      <c r="G26" s="11"/>
      <c r="H26" s="11"/>
      <c r="I26" s="11"/>
      <c r="J26" s="11"/>
      <c r="K26" s="11"/>
    </row>
  </sheetData>
  <mergeCells count="4">
    <mergeCell ref="D4:E4"/>
    <mergeCell ref="F4:G4"/>
    <mergeCell ref="H4:I4"/>
    <mergeCell ref="K2:L3"/>
  </mergeCells>
  <hyperlinks>
    <hyperlink ref="K2:L3" location="Index!A1" display="Return to Index" xr:uid="{3CD21EC8-824C-4600-9373-98670F146D06}"/>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D0C-7472-4423-8C7B-46FDE5C49025}">
  <dimension ref="B1:W28"/>
  <sheetViews>
    <sheetView zoomScale="90" zoomScaleNormal="90" workbookViewId="0">
      <selection activeCell="O29" sqref="O29"/>
    </sheetView>
  </sheetViews>
  <sheetFormatPr defaultRowHeight="15"/>
  <cols>
    <col min="2" max="2" width="9.28515625" style="75" customWidth="1"/>
    <col min="3" max="3" width="67.85546875" customWidth="1"/>
    <col min="20" max="20" width="11.42578125" customWidth="1"/>
  </cols>
  <sheetData>
    <row r="1" spans="2:23" s="50" customFormat="1" ht="16.5" customHeight="1">
      <c r="B1" s="75"/>
    </row>
    <row r="2" spans="2:23" ht="19.5">
      <c r="B2" s="109" t="s">
        <v>183</v>
      </c>
      <c r="C2" s="48"/>
      <c r="D2" s="48"/>
      <c r="E2" s="48"/>
      <c r="F2" s="48"/>
      <c r="G2" s="48"/>
      <c r="H2" s="48"/>
      <c r="I2" s="48"/>
      <c r="J2" s="48"/>
      <c r="K2" s="48"/>
      <c r="L2" s="48"/>
      <c r="M2" s="48"/>
      <c r="N2" s="48"/>
      <c r="O2" s="48"/>
      <c r="P2" s="48"/>
      <c r="Q2" s="48"/>
      <c r="R2" s="48"/>
      <c r="S2" s="48"/>
      <c r="T2" s="48"/>
      <c r="V2" s="452" t="s">
        <v>181</v>
      </c>
      <c r="W2" s="453"/>
    </row>
    <row r="3" spans="2:23" ht="16.5" customHeight="1">
      <c r="V3" s="454"/>
      <c r="W3" s="455"/>
    </row>
    <row r="4" spans="2:23" ht="16.5" customHeight="1">
      <c r="B4" s="73"/>
      <c r="C4" s="1"/>
      <c r="D4" s="467" t="s">
        <v>99</v>
      </c>
      <c r="E4" s="467"/>
      <c r="F4" s="467"/>
      <c r="G4" s="467"/>
      <c r="H4" s="467"/>
      <c r="I4" s="467"/>
      <c r="J4" s="467"/>
      <c r="K4" s="467"/>
      <c r="L4" s="467"/>
      <c r="M4" s="467"/>
      <c r="N4" s="467"/>
      <c r="O4" s="467"/>
      <c r="P4" s="467"/>
      <c r="Q4" s="467"/>
      <c r="R4" s="467"/>
      <c r="S4" s="468" t="s">
        <v>105</v>
      </c>
      <c r="T4" s="504" t="s">
        <v>100</v>
      </c>
      <c r="V4" s="29"/>
      <c r="W4" s="29"/>
    </row>
    <row r="5" spans="2:23" ht="16.5">
      <c r="B5" s="73" t="s">
        <v>849</v>
      </c>
      <c r="C5" s="1"/>
      <c r="D5" s="49">
        <v>0</v>
      </c>
      <c r="E5" s="49">
        <v>0.02</v>
      </c>
      <c r="F5" s="49">
        <v>0.04</v>
      </c>
      <c r="G5" s="49">
        <v>0.1</v>
      </c>
      <c r="H5" s="49">
        <v>0.2</v>
      </c>
      <c r="I5" s="49">
        <v>0.35</v>
      </c>
      <c r="J5" s="49">
        <v>0.5</v>
      </c>
      <c r="K5" s="49">
        <v>0.7</v>
      </c>
      <c r="L5" s="49">
        <v>0.75</v>
      </c>
      <c r="M5" s="49">
        <v>1</v>
      </c>
      <c r="N5" s="49">
        <v>1.5</v>
      </c>
      <c r="O5" s="49">
        <v>2.5</v>
      </c>
      <c r="P5" s="49">
        <v>3.7</v>
      </c>
      <c r="Q5" s="49">
        <v>12.5</v>
      </c>
      <c r="R5" s="51" t="s">
        <v>101</v>
      </c>
      <c r="S5" s="468"/>
      <c r="T5" s="504"/>
      <c r="V5" s="29"/>
      <c r="W5" s="29"/>
    </row>
    <row r="6" spans="2:23" ht="16.5">
      <c r="B6" s="85">
        <v>1</v>
      </c>
      <c r="C6" s="36" t="s">
        <v>77</v>
      </c>
      <c r="D6" s="375">
        <v>3987.1991093800002</v>
      </c>
      <c r="E6" s="375">
        <v>0</v>
      </c>
      <c r="F6" s="375">
        <v>0</v>
      </c>
      <c r="G6" s="375">
        <v>0</v>
      </c>
      <c r="H6" s="375">
        <v>0</v>
      </c>
      <c r="I6" s="375">
        <v>0</v>
      </c>
      <c r="J6" s="375">
        <v>0</v>
      </c>
      <c r="K6" s="375">
        <v>0</v>
      </c>
      <c r="L6" s="375">
        <v>0</v>
      </c>
      <c r="M6" s="375">
        <v>0</v>
      </c>
      <c r="N6" s="375">
        <v>0</v>
      </c>
      <c r="O6" s="375">
        <v>0</v>
      </c>
      <c r="P6" s="375">
        <v>0</v>
      </c>
      <c r="Q6" s="375">
        <v>0</v>
      </c>
      <c r="R6" s="375">
        <v>0</v>
      </c>
      <c r="S6" s="375">
        <v>3987.1991093800002</v>
      </c>
      <c r="T6" s="375">
        <v>0</v>
      </c>
      <c r="U6" s="83"/>
    </row>
    <row r="7" spans="2:23" ht="16.5">
      <c r="B7" s="85">
        <v>2</v>
      </c>
      <c r="C7" s="36" t="s">
        <v>93</v>
      </c>
      <c r="D7" s="375">
        <v>1152.87691019</v>
      </c>
      <c r="E7" s="375">
        <v>0</v>
      </c>
      <c r="F7" s="375">
        <v>0</v>
      </c>
      <c r="G7" s="375">
        <v>0</v>
      </c>
      <c r="H7" s="375">
        <v>74.972272079999996</v>
      </c>
      <c r="I7" s="375">
        <v>0</v>
      </c>
      <c r="J7" s="375">
        <v>0</v>
      </c>
      <c r="K7" s="375">
        <v>0</v>
      </c>
      <c r="L7" s="375">
        <v>0</v>
      </c>
      <c r="M7" s="375">
        <v>0</v>
      </c>
      <c r="N7" s="375">
        <v>0</v>
      </c>
      <c r="O7" s="375">
        <v>0</v>
      </c>
      <c r="P7" s="375">
        <v>0</v>
      </c>
      <c r="Q7" s="375">
        <v>0</v>
      </c>
      <c r="R7" s="375">
        <v>0</v>
      </c>
      <c r="S7" s="375">
        <v>1227.84918227</v>
      </c>
      <c r="T7" s="375">
        <v>1227.8491822700003</v>
      </c>
      <c r="U7" s="83"/>
    </row>
    <row r="8" spans="2:23" ht="16.5">
      <c r="B8" s="85">
        <v>3</v>
      </c>
      <c r="C8" s="2" t="s">
        <v>82</v>
      </c>
      <c r="D8" s="375">
        <v>0</v>
      </c>
      <c r="E8" s="375">
        <v>0</v>
      </c>
      <c r="F8" s="375">
        <v>0</v>
      </c>
      <c r="G8" s="375">
        <v>0</v>
      </c>
      <c r="H8" s="375">
        <v>176.40623210999999</v>
      </c>
      <c r="I8" s="375">
        <v>0</v>
      </c>
      <c r="J8" s="375">
        <v>0</v>
      </c>
      <c r="K8" s="375">
        <v>0</v>
      </c>
      <c r="L8" s="375">
        <v>0</v>
      </c>
      <c r="M8" s="375">
        <v>0</v>
      </c>
      <c r="N8" s="375">
        <v>0</v>
      </c>
      <c r="O8" s="375">
        <v>0</v>
      </c>
      <c r="P8" s="375">
        <v>0</v>
      </c>
      <c r="Q8" s="375">
        <v>0</v>
      </c>
      <c r="R8" s="375">
        <v>0</v>
      </c>
      <c r="S8" s="375">
        <v>176.40623210999999</v>
      </c>
      <c r="T8" s="375">
        <v>176.40623210999999</v>
      </c>
      <c r="U8" s="83"/>
    </row>
    <row r="9" spans="2:23" ht="16.5">
      <c r="B9" s="85">
        <v>4</v>
      </c>
      <c r="C9" s="2" t="s">
        <v>83</v>
      </c>
      <c r="D9" s="375">
        <v>0</v>
      </c>
      <c r="E9" s="375">
        <v>0</v>
      </c>
      <c r="F9" s="375">
        <v>0</v>
      </c>
      <c r="G9" s="375">
        <v>0</v>
      </c>
      <c r="H9" s="375">
        <v>0</v>
      </c>
      <c r="I9" s="375">
        <v>0</v>
      </c>
      <c r="J9" s="375">
        <v>0</v>
      </c>
      <c r="K9" s="375">
        <v>0</v>
      </c>
      <c r="L9" s="375">
        <v>0</v>
      </c>
      <c r="M9" s="375">
        <v>0</v>
      </c>
      <c r="N9" s="375">
        <v>0</v>
      </c>
      <c r="O9" s="375">
        <v>0</v>
      </c>
      <c r="P9" s="375">
        <v>0</v>
      </c>
      <c r="Q9" s="375">
        <v>0</v>
      </c>
      <c r="R9" s="375">
        <v>0</v>
      </c>
      <c r="S9" s="375">
        <v>0</v>
      </c>
      <c r="T9" s="375">
        <v>0</v>
      </c>
    </row>
    <row r="10" spans="2:23" ht="16.5">
      <c r="B10" s="85">
        <v>5</v>
      </c>
      <c r="C10" s="2" t="s">
        <v>102</v>
      </c>
      <c r="D10" s="375">
        <v>0</v>
      </c>
      <c r="E10" s="375">
        <v>0</v>
      </c>
      <c r="F10" s="375">
        <v>0</v>
      </c>
      <c r="G10" s="375">
        <v>0</v>
      </c>
      <c r="H10" s="375">
        <v>0</v>
      </c>
      <c r="I10" s="375">
        <v>0</v>
      </c>
      <c r="J10" s="375">
        <v>0</v>
      </c>
      <c r="K10" s="375">
        <v>0</v>
      </c>
      <c r="L10" s="375">
        <v>0</v>
      </c>
      <c r="M10" s="375">
        <v>0</v>
      </c>
      <c r="N10" s="375">
        <v>0</v>
      </c>
      <c r="O10" s="375">
        <v>0</v>
      </c>
      <c r="P10" s="375">
        <v>0</v>
      </c>
      <c r="Q10" s="375">
        <v>0</v>
      </c>
      <c r="R10" s="375">
        <v>0</v>
      </c>
      <c r="S10" s="375">
        <v>0</v>
      </c>
      <c r="T10" s="375">
        <v>0</v>
      </c>
    </row>
    <row r="11" spans="2:23" ht="16.5">
      <c r="B11" s="85">
        <v>6</v>
      </c>
      <c r="C11" s="2" t="s">
        <v>78</v>
      </c>
      <c r="D11" s="375">
        <v>0</v>
      </c>
      <c r="E11" s="375">
        <v>0</v>
      </c>
      <c r="F11" s="375">
        <v>0</v>
      </c>
      <c r="G11" s="375">
        <v>0</v>
      </c>
      <c r="H11" s="375">
        <v>756.71915314000012</v>
      </c>
      <c r="I11" s="375">
        <v>0</v>
      </c>
      <c r="J11" s="375">
        <v>507.30319814000001</v>
      </c>
      <c r="K11" s="375">
        <v>0</v>
      </c>
      <c r="L11" s="375">
        <v>0</v>
      </c>
      <c r="M11" s="375">
        <v>7.4444150100000002</v>
      </c>
      <c r="N11" s="375">
        <v>0</v>
      </c>
      <c r="O11" s="375">
        <v>0</v>
      </c>
      <c r="P11" s="375">
        <v>0</v>
      </c>
      <c r="Q11" s="375">
        <v>0</v>
      </c>
      <c r="R11" s="375">
        <v>0</v>
      </c>
      <c r="S11" s="375">
        <v>1271.4667662900001</v>
      </c>
      <c r="T11" s="375">
        <v>719.67785957000012</v>
      </c>
      <c r="U11" s="83"/>
      <c r="V11" s="83"/>
    </row>
    <row r="12" spans="2:23" ht="16.5">
      <c r="B12" s="85">
        <v>7</v>
      </c>
      <c r="C12" s="2" t="s">
        <v>79</v>
      </c>
      <c r="D12" s="375">
        <v>0</v>
      </c>
      <c r="E12" s="375">
        <v>0</v>
      </c>
      <c r="F12" s="375">
        <v>0</v>
      </c>
      <c r="G12" s="375">
        <v>0</v>
      </c>
      <c r="H12" s="375">
        <v>0</v>
      </c>
      <c r="I12" s="375">
        <v>0</v>
      </c>
      <c r="J12" s="375">
        <v>0</v>
      </c>
      <c r="K12" s="375">
        <v>0</v>
      </c>
      <c r="L12" s="375">
        <v>0</v>
      </c>
      <c r="M12" s="375">
        <v>22020.452561990005</v>
      </c>
      <c r="N12" s="375">
        <v>0</v>
      </c>
      <c r="O12" s="375">
        <v>0</v>
      </c>
      <c r="P12" s="375">
        <v>0</v>
      </c>
      <c r="Q12" s="375">
        <v>0</v>
      </c>
      <c r="R12" s="375">
        <v>0</v>
      </c>
      <c r="S12" s="375">
        <v>22020.452561990005</v>
      </c>
      <c r="T12" s="375">
        <v>22020.452561990005</v>
      </c>
      <c r="U12" s="102"/>
    </row>
    <row r="13" spans="2:23" ht="16.5">
      <c r="B13" s="85">
        <v>8</v>
      </c>
      <c r="C13" s="2" t="s">
        <v>106</v>
      </c>
      <c r="D13" s="375">
        <v>0</v>
      </c>
      <c r="E13" s="375">
        <v>0</v>
      </c>
      <c r="F13" s="375">
        <v>0</v>
      </c>
      <c r="G13" s="375">
        <v>0</v>
      </c>
      <c r="H13" s="375">
        <v>0</v>
      </c>
      <c r="I13" s="375">
        <v>0</v>
      </c>
      <c r="J13" s="375">
        <v>0</v>
      </c>
      <c r="K13" s="375">
        <v>0</v>
      </c>
      <c r="L13" s="375">
        <v>26623.539666739998</v>
      </c>
      <c r="M13" s="375">
        <v>0</v>
      </c>
      <c r="N13" s="375">
        <v>0</v>
      </c>
      <c r="O13" s="375">
        <v>0</v>
      </c>
      <c r="P13" s="375">
        <v>0</v>
      </c>
      <c r="Q13" s="375">
        <v>0</v>
      </c>
      <c r="R13" s="375">
        <v>0</v>
      </c>
      <c r="S13" s="375">
        <v>26623.539666739998</v>
      </c>
      <c r="T13" s="375">
        <v>26623.539666739998</v>
      </c>
    </row>
    <row r="14" spans="2:23" ht="16.5">
      <c r="B14" s="85">
        <v>9</v>
      </c>
      <c r="C14" s="36" t="s">
        <v>84</v>
      </c>
      <c r="D14" s="375">
        <v>0</v>
      </c>
      <c r="E14" s="375">
        <v>0</v>
      </c>
      <c r="F14" s="375">
        <v>0</v>
      </c>
      <c r="G14" s="375">
        <v>0</v>
      </c>
      <c r="H14" s="375">
        <v>0</v>
      </c>
      <c r="I14" s="375">
        <v>12755.27595834</v>
      </c>
      <c r="J14" s="375">
        <v>189.38252471999999</v>
      </c>
      <c r="K14" s="375">
        <v>0</v>
      </c>
      <c r="L14" s="375">
        <v>0</v>
      </c>
      <c r="M14" s="375">
        <v>0</v>
      </c>
      <c r="N14" s="375">
        <v>0</v>
      </c>
      <c r="O14" s="375">
        <v>0</v>
      </c>
      <c r="P14" s="375">
        <v>0</v>
      </c>
      <c r="Q14" s="375">
        <v>0</v>
      </c>
      <c r="R14" s="375">
        <v>0</v>
      </c>
      <c r="S14" s="375">
        <v>12944.65848306</v>
      </c>
      <c r="T14" s="375">
        <v>12944.658483059999</v>
      </c>
    </row>
    <row r="15" spans="2:23" ht="16.5">
      <c r="B15" s="85">
        <v>10</v>
      </c>
      <c r="C15" s="2" t="s">
        <v>85</v>
      </c>
      <c r="D15" s="375">
        <v>0</v>
      </c>
      <c r="E15" s="375">
        <v>0</v>
      </c>
      <c r="F15" s="375">
        <v>0</v>
      </c>
      <c r="G15" s="375">
        <v>0</v>
      </c>
      <c r="H15" s="375">
        <v>0</v>
      </c>
      <c r="I15" s="375">
        <v>0</v>
      </c>
      <c r="J15" s="375">
        <v>0</v>
      </c>
      <c r="K15" s="375">
        <v>0</v>
      </c>
      <c r="L15" s="375">
        <v>0</v>
      </c>
      <c r="M15" s="375">
        <v>499.60287400999999</v>
      </c>
      <c r="N15" s="375">
        <v>339.64358800000002</v>
      </c>
      <c r="O15" s="375">
        <v>0</v>
      </c>
      <c r="P15" s="375">
        <v>0</v>
      </c>
      <c r="Q15" s="375">
        <v>0</v>
      </c>
      <c r="R15" s="375">
        <v>0</v>
      </c>
      <c r="S15" s="375">
        <v>839.24646200999996</v>
      </c>
      <c r="T15" s="375">
        <v>839.24646200999996</v>
      </c>
    </row>
    <row r="16" spans="2:23" ht="16.5">
      <c r="B16" s="85">
        <v>11</v>
      </c>
      <c r="C16" s="36" t="s">
        <v>94</v>
      </c>
      <c r="D16" s="375">
        <v>0</v>
      </c>
      <c r="E16" s="375">
        <v>0</v>
      </c>
      <c r="F16" s="375">
        <v>0</v>
      </c>
      <c r="G16" s="375">
        <v>0</v>
      </c>
      <c r="H16" s="375">
        <v>0</v>
      </c>
      <c r="I16" s="375">
        <v>0</v>
      </c>
      <c r="J16" s="375">
        <v>0</v>
      </c>
      <c r="K16" s="375">
        <v>0</v>
      </c>
      <c r="L16" s="375">
        <v>0</v>
      </c>
      <c r="M16" s="375">
        <v>0</v>
      </c>
      <c r="N16" s="375">
        <v>315.92570252000002</v>
      </c>
      <c r="O16" s="375">
        <v>0</v>
      </c>
      <c r="P16" s="375">
        <v>0</v>
      </c>
      <c r="Q16" s="375">
        <v>0</v>
      </c>
      <c r="R16" s="375">
        <v>0</v>
      </c>
      <c r="S16" s="375">
        <v>315.92570252000002</v>
      </c>
      <c r="T16" s="375">
        <v>315.92570252000002</v>
      </c>
    </row>
    <row r="17" spans="2:21" ht="16.5">
      <c r="B17" s="85">
        <v>12</v>
      </c>
      <c r="C17" s="2" t="s">
        <v>86</v>
      </c>
      <c r="D17" s="375">
        <v>0</v>
      </c>
      <c r="E17" s="375">
        <v>0</v>
      </c>
      <c r="F17" s="375">
        <v>0</v>
      </c>
      <c r="G17" s="375">
        <v>0</v>
      </c>
      <c r="H17" s="375">
        <v>0</v>
      </c>
      <c r="I17" s="375">
        <v>0</v>
      </c>
      <c r="J17" s="375">
        <v>0</v>
      </c>
      <c r="K17" s="375">
        <v>0</v>
      </c>
      <c r="L17" s="375">
        <v>0</v>
      </c>
      <c r="M17" s="375">
        <v>0</v>
      </c>
      <c r="N17" s="375">
        <v>0</v>
      </c>
      <c r="O17" s="375">
        <v>0</v>
      </c>
      <c r="P17" s="375">
        <v>0</v>
      </c>
      <c r="Q17" s="375">
        <v>0</v>
      </c>
      <c r="R17" s="375">
        <v>0</v>
      </c>
      <c r="S17" s="375">
        <v>0</v>
      </c>
      <c r="T17" s="375">
        <v>0</v>
      </c>
    </row>
    <row r="18" spans="2:21" ht="16.5">
      <c r="B18" s="85">
        <v>13</v>
      </c>
      <c r="C18" s="12" t="s">
        <v>103</v>
      </c>
      <c r="D18" s="375">
        <v>0</v>
      </c>
      <c r="E18" s="375">
        <v>0</v>
      </c>
      <c r="F18" s="375">
        <v>0</v>
      </c>
      <c r="G18" s="375">
        <v>0</v>
      </c>
      <c r="H18" s="375">
        <v>0</v>
      </c>
      <c r="I18" s="375">
        <v>0</v>
      </c>
      <c r="J18" s="375">
        <v>0</v>
      </c>
      <c r="K18" s="375">
        <v>0</v>
      </c>
      <c r="L18" s="375">
        <v>0</v>
      </c>
      <c r="M18" s="375">
        <v>0</v>
      </c>
      <c r="N18" s="375">
        <v>0</v>
      </c>
      <c r="O18" s="375">
        <v>0</v>
      </c>
      <c r="P18" s="375">
        <v>0</v>
      </c>
      <c r="Q18" s="375">
        <v>0</v>
      </c>
      <c r="R18" s="375">
        <v>0</v>
      </c>
      <c r="S18" s="375">
        <v>0</v>
      </c>
      <c r="T18" s="375">
        <v>0</v>
      </c>
    </row>
    <row r="19" spans="2:21" ht="16.5">
      <c r="B19" s="85">
        <v>14</v>
      </c>
      <c r="C19" s="36" t="s">
        <v>96</v>
      </c>
      <c r="D19" s="375">
        <v>0</v>
      </c>
      <c r="E19" s="375">
        <v>0</v>
      </c>
      <c r="F19" s="375">
        <v>0</v>
      </c>
      <c r="G19" s="375">
        <v>0</v>
      </c>
      <c r="H19" s="375">
        <v>0</v>
      </c>
      <c r="I19" s="375">
        <v>0</v>
      </c>
      <c r="J19" s="375">
        <v>0</v>
      </c>
      <c r="K19" s="375">
        <v>0</v>
      </c>
      <c r="L19" s="375">
        <v>0</v>
      </c>
      <c r="M19" s="375">
        <v>0</v>
      </c>
      <c r="N19" s="375">
        <v>0</v>
      </c>
      <c r="O19" s="375">
        <v>0</v>
      </c>
      <c r="P19" s="375">
        <v>0</v>
      </c>
      <c r="Q19" s="375">
        <v>0</v>
      </c>
      <c r="R19" s="375">
        <v>0</v>
      </c>
      <c r="S19" s="375">
        <v>0</v>
      </c>
      <c r="T19" s="375">
        <v>0</v>
      </c>
    </row>
    <row r="20" spans="2:21" ht="16.5">
      <c r="B20" s="85">
        <v>15</v>
      </c>
      <c r="C20" s="2" t="s">
        <v>81</v>
      </c>
      <c r="D20" s="375">
        <v>0</v>
      </c>
      <c r="E20" s="375">
        <v>0</v>
      </c>
      <c r="F20" s="375">
        <v>0</v>
      </c>
      <c r="G20" s="375">
        <v>0</v>
      </c>
      <c r="H20" s="375">
        <v>0</v>
      </c>
      <c r="I20" s="375">
        <v>0</v>
      </c>
      <c r="J20" s="375">
        <v>0</v>
      </c>
      <c r="K20" s="375">
        <v>0</v>
      </c>
      <c r="L20" s="375">
        <v>0</v>
      </c>
      <c r="M20" s="375">
        <v>952.96254161000002</v>
      </c>
      <c r="N20" s="375">
        <v>0</v>
      </c>
      <c r="O20" s="375">
        <v>961.21881299999995</v>
      </c>
      <c r="P20" s="375">
        <v>0</v>
      </c>
      <c r="Q20" s="375">
        <v>0</v>
      </c>
      <c r="R20" s="375">
        <v>0</v>
      </c>
      <c r="S20" s="375">
        <v>1914.18135461</v>
      </c>
      <c r="T20" s="375">
        <v>1914.1813546100002</v>
      </c>
    </row>
    <row r="21" spans="2:21" ht="16.5">
      <c r="B21" s="85">
        <v>16</v>
      </c>
      <c r="C21" s="2" t="s">
        <v>104</v>
      </c>
      <c r="D21" s="375">
        <v>1476.6131340300001</v>
      </c>
      <c r="E21" s="375">
        <v>0</v>
      </c>
      <c r="F21" s="375">
        <v>0</v>
      </c>
      <c r="G21" s="375">
        <v>0</v>
      </c>
      <c r="H21" s="375">
        <v>0</v>
      </c>
      <c r="I21" s="375">
        <v>0</v>
      </c>
      <c r="J21" s="375">
        <v>0</v>
      </c>
      <c r="K21" s="375">
        <v>0</v>
      </c>
      <c r="L21" s="375">
        <v>0</v>
      </c>
      <c r="M21" s="375">
        <v>1936.44822026</v>
      </c>
      <c r="N21" s="375">
        <v>0</v>
      </c>
      <c r="O21" s="375">
        <v>98.728577110000003</v>
      </c>
      <c r="P21" s="375">
        <v>0</v>
      </c>
      <c r="Q21" s="375">
        <v>0</v>
      </c>
      <c r="R21" s="375">
        <v>0</v>
      </c>
      <c r="S21" s="375">
        <v>3511.7899314000001</v>
      </c>
      <c r="T21" s="375">
        <v>3511.7899313999997</v>
      </c>
    </row>
    <row r="22" spans="2:21" ht="16.5" customHeight="1">
      <c r="B22" s="87">
        <v>17</v>
      </c>
      <c r="C22" s="9" t="s">
        <v>0</v>
      </c>
      <c r="D22" s="383">
        <v>6616.6891536000003</v>
      </c>
      <c r="E22" s="383">
        <v>0</v>
      </c>
      <c r="F22" s="383">
        <v>0</v>
      </c>
      <c r="G22" s="383">
        <v>0</v>
      </c>
      <c r="H22" s="383">
        <v>1008.0976573300002</v>
      </c>
      <c r="I22" s="383">
        <v>12755.27595834</v>
      </c>
      <c r="J22" s="383">
        <v>696.68572285999994</v>
      </c>
      <c r="K22" s="383">
        <v>0</v>
      </c>
      <c r="L22" s="383">
        <v>26623.539666739998</v>
      </c>
      <c r="M22" s="383">
        <v>25416.910612880005</v>
      </c>
      <c r="N22" s="383">
        <v>655.5692905200001</v>
      </c>
      <c r="O22" s="383">
        <v>1059.94739011</v>
      </c>
      <c r="P22" s="383">
        <v>0</v>
      </c>
      <c r="Q22" s="383">
        <v>0</v>
      </c>
      <c r="R22" s="383">
        <v>0</v>
      </c>
      <c r="S22" s="383">
        <v>74832.715452380013</v>
      </c>
      <c r="T22" s="383">
        <v>70293.727436279994</v>
      </c>
      <c r="U22" s="102"/>
    </row>
    <row r="24" spans="2:21">
      <c r="T24" s="102"/>
    </row>
    <row r="26" spans="2:21">
      <c r="T26" s="102"/>
    </row>
    <row r="28" spans="2:21">
      <c r="C28" s="99"/>
    </row>
  </sheetData>
  <mergeCells count="4">
    <mergeCell ref="V2:W3"/>
    <mergeCell ref="S4:S5"/>
    <mergeCell ref="D4:R4"/>
    <mergeCell ref="T4:T5"/>
  </mergeCells>
  <hyperlinks>
    <hyperlink ref="V2:W3" location="Index!A1" display="Return to Index" xr:uid="{12FF9EA9-8B9D-415B-90D8-AF6DD03A9A8F}"/>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BED1-00D8-4A81-AE93-9612AC17D736}">
  <dimension ref="B1:H15"/>
  <sheetViews>
    <sheetView zoomScale="90" zoomScaleNormal="90" workbookViewId="0">
      <selection activeCell="E43" sqref="E43"/>
    </sheetView>
  </sheetViews>
  <sheetFormatPr defaultRowHeight="15"/>
  <cols>
    <col min="2" max="2" width="9.140625" style="75" customWidth="1"/>
    <col min="3" max="3" width="46.5703125" customWidth="1"/>
    <col min="4" max="4" width="18.5703125" customWidth="1"/>
    <col min="6" max="6" width="9.140625" style="126"/>
  </cols>
  <sheetData>
    <row r="1" spans="2:8" s="50" customFormat="1" ht="17.25" customHeight="1">
      <c r="B1" s="75"/>
      <c r="F1" s="126"/>
    </row>
    <row r="2" spans="2:8" ht="18.75">
      <c r="B2" s="109" t="s">
        <v>186</v>
      </c>
      <c r="C2" s="108"/>
      <c r="D2" s="108"/>
      <c r="G2" s="452" t="s">
        <v>181</v>
      </c>
      <c r="H2" s="453"/>
    </row>
    <row r="3" spans="2:8" ht="16.5" customHeight="1">
      <c r="G3" s="454"/>
      <c r="H3" s="455"/>
    </row>
    <row r="4" spans="2:8" s="50" customFormat="1" ht="33" customHeight="1">
      <c r="B4" s="73" t="s">
        <v>849</v>
      </c>
      <c r="C4" s="1"/>
      <c r="D4" s="57" t="s">
        <v>108</v>
      </c>
      <c r="F4" s="126"/>
    </row>
    <row r="5" spans="2:8" ht="16.5">
      <c r="B5" s="53"/>
      <c r="C5" s="53" t="s">
        <v>160</v>
      </c>
      <c r="D5" s="6"/>
    </row>
    <row r="6" spans="2:8" ht="16.5">
      <c r="B6" s="85">
        <v>1</v>
      </c>
      <c r="C6" s="74" t="s">
        <v>178</v>
      </c>
      <c r="D6" s="83">
        <f>(316.25936951-1.01045379)*12.5</f>
        <v>3940.6114465000001</v>
      </c>
    </row>
    <row r="7" spans="2:8" ht="16.5">
      <c r="B7" s="85">
        <v>2</v>
      </c>
      <c r="C7" s="74" t="s">
        <v>179</v>
      </c>
      <c r="D7" s="83">
        <f>(18.43790233*12.5)+176.81282324</f>
        <v>407.28660236500002</v>
      </c>
    </row>
    <row r="8" spans="2:8" ht="16.5">
      <c r="B8" s="85">
        <v>3</v>
      </c>
      <c r="C8" s="74" t="s">
        <v>566</v>
      </c>
      <c r="D8" s="83">
        <f>(7.873177-0.312177)*12.5</f>
        <v>94.512500000000003</v>
      </c>
      <c r="H8" s="433"/>
    </row>
    <row r="9" spans="2:8" ht="16.5">
      <c r="B9" s="85">
        <v>4</v>
      </c>
      <c r="C9" s="74" t="s">
        <v>567</v>
      </c>
      <c r="D9" s="83">
        <f>0.18939179*12.5</f>
        <v>2.3673973749999999</v>
      </c>
    </row>
    <row r="10" spans="2:8" ht="16.5">
      <c r="B10" s="53"/>
      <c r="C10" s="53" t="s">
        <v>568</v>
      </c>
      <c r="D10" s="101"/>
    </row>
    <row r="11" spans="2:8" ht="16.5">
      <c r="B11" s="85">
        <v>5</v>
      </c>
      <c r="C11" s="74" t="s">
        <v>569</v>
      </c>
      <c r="D11" s="83"/>
    </row>
    <row r="12" spans="2:8" ht="16.5">
      <c r="B12" s="85">
        <v>6</v>
      </c>
      <c r="C12" s="74" t="s">
        <v>570</v>
      </c>
      <c r="D12" s="83">
        <f>(1.01015417+0.00029962+0.213271+0.098906)*12.5</f>
        <v>16.532884875000001</v>
      </c>
    </row>
    <row r="13" spans="2:8" ht="16.5">
      <c r="B13" s="85">
        <v>7</v>
      </c>
      <c r="C13" s="74" t="s">
        <v>180</v>
      </c>
      <c r="D13" s="83"/>
    </row>
    <row r="14" spans="2:8" ht="16.5">
      <c r="B14" s="85">
        <v>8</v>
      </c>
      <c r="C14" s="74" t="s">
        <v>161</v>
      </c>
      <c r="D14" s="83"/>
    </row>
    <row r="15" spans="2:8" ht="16.5" customHeight="1">
      <c r="B15" s="87">
        <v>9</v>
      </c>
      <c r="C15" s="9" t="s">
        <v>0</v>
      </c>
      <c r="D15" s="98">
        <f>SUM(D6:D12)</f>
        <v>4461.3108311149999</v>
      </c>
    </row>
  </sheetData>
  <mergeCells count="1">
    <mergeCell ref="G2:H3"/>
  </mergeCells>
  <hyperlinks>
    <hyperlink ref="G2:H3" location="Index!A1" display="Return to Index" xr:uid="{09654CF9-F99B-4183-8395-D2880F90528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97BE5-4F12-44D4-AFEF-BE16C582F68E}">
  <dimension ref="B1:K20"/>
  <sheetViews>
    <sheetView zoomScale="90" zoomScaleNormal="90" workbookViewId="0">
      <selection activeCell="C22" sqref="C22"/>
    </sheetView>
  </sheetViews>
  <sheetFormatPr defaultRowHeight="15"/>
  <cols>
    <col min="1" max="1" width="9.140625" style="126"/>
    <col min="2" max="2" width="9.140625" style="75" customWidth="1"/>
    <col min="3" max="3" width="65.28515625" style="126" bestFit="1" customWidth="1"/>
    <col min="4" max="7" width="24.85546875" style="126" customWidth="1"/>
    <col min="8" max="16384" width="9.140625" style="126"/>
  </cols>
  <sheetData>
    <row r="1" spans="2:11" ht="16.5" customHeight="1"/>
    <row r="2" spans="2:11" ht="18.75">
      <c r="B2" s="109" t="s">
        <v>572</v>
      </c>
      <c r="C2" s="108"/>
      <c r="D2" s="108"/>
      <c r="E2" s="108"/>
      <c r="F2" s="108"/>
      <c r="G2" s="108"/>
      <c r="I2" s="452" t="s">
        <v>181</v>
      </c>
      <c r="J2" s="453"/>
    </row>
    <row r="3" spans="2:11" ht="16.5" customHeight="1">
      <c r="I3" s="454"/>
      <c r="J3" s="455"/>
    </row>
    <row r="4" spans="2:11" ht="16.5" customHeight="1">
      <c r="B4" s="219"/>
      <c r="C4" s="47"/>
      <c r="D4" s="47"/>
      <c r="E4" s="47"/>
      <c r="F4" s="47"/>
      <c r="G4" s="47"/>
      <c r="I4" s="218"/>
      <c r="J4" s="218"/>
    </row>
    <row r="5" spans="2:11" ht="33" customHeight="1">
      <c r="B5" s="73"/>
      <c r="C5" s="57" t="s">
        <v>575</v>
      </c>
      <c r="D5" s="473" t="s">
        <v>573</v>
      </c>
      <c r="E5" s="474"/>
      <c r="F5" s="505" t="s">
        <v>574</v>
      </c>
      <c r="G5" s="506"/>
      <c r="I5" s="112"/>
      <c r="J5" s="112"/>
    </row>
    <row r="6" spans="2:11" ht="16.5">
      <c r="B6" s="73" t="s">
        <v>166</v>
      </c>
      <c r="C6" s="1"/>
      <c r="D6" s="276" t="s">
        <v>851</v>
      </c>
      <c r="E6" s="277" t="s">
        <v>852</v>
      </c>
      <c r="F6" s="276" t="s">
        <v>851</v>
      </c>
      <c r="G6" s="277" t="s">
        <v>852</v>
      </c>
      <c r="I6" s="112"/>
      <c r="J6" s="112"/>
    </row>
    <row r="7" spans="2:11" ht="16.5">
      <c r="B7" s="86">
        <v>1</v>
      </c>
      <c r="C7" s="11" t="s">
        <v>576</v>
      </c>
      <c r="D7" s="84">
        <v>57.160423999999999</v>
      </c>
      <c r="E7" s="83">
        <v>17.191951</v>
      </c>
      <c r="F7" s="84">
        <v>275.818310477458</v>
      </c>
      <c r="G7" s="83">
        <v>295.05003699999997</v>
      </c>
      <c r="H7" s="11"/>
      <c r="I7" s="11"/>
      <c r="J7" s="180"/>
      <c r="K7" s="102"/>
    </row>
    <row r="8" spans="2:11" ht="16.5">
      <c r="B8" s="86">
        <v>2</v>
      </c>
      <c r="C8" s="11" t="s">
        <v>577</v>
      </c>
      <c r="D8" s="84">
        <v>-56.171274642802707</v>
      </c>
      <c r="E8" s="83">
        <v>-40.984028904794592</v>
      </c>
      <c r="F8" s="84">
        <v>342.43258706370301</v>
      </c>
      <c r="G8" s="83">
        <v>270.88932799999998</v>
      </c>
      <c r="H8" s="11"/>
      <c r="I8" s="11"/>
      <c r="J8" s="180"/>
      <c r="K8" s="102"/>
    </row>
    <row r="9" spans="2:11" ht="16.5">
      <c r="B9" s="86">
        <v>3</v>
      </c>
      <c r="C9" s="48" t="s">
        <v>578</v>
      </c>
      <c r="D9" s="84">
        <v>-50.235748692802723</v>
      </c>
      <c r="E9" s="83">
        <v>-58.178458654794568</v>
      </c>
      <c r="F9" s="275"/>
      <c r="G9" s="275"/>
      <c r="H9" s="11"/>
      <c r="I9" s="11"/>
      <c r="J9" s="180"/>
      <c r="K9" s="102"/>
    </row>
    <row r="10" spans="2:11" ht="16.5">
      <c r="B10" s="86">
        <v>4</v>
      </c>
      <c r="C10" s="48" t="s">
        <v>579</v>
      </c>
      <c r="D10" s="84">
        <v>18.840732949999985</v>
      </c>
      <c r="E10" s="83">
        <v>30.078636749999998</v>
      </c>
      <c r="F10" s="275"/>
      <c r="G10" s="275"/>
      <c r="H10" s="11"/>
      <c r="I10" s="11"/>
      <c r="K10" s="102"/>
    </row>
    <row r="11" spans="2:11" ht="16.5">
      <c r="B11" s="86">
        <v>5</v>
      </c>
      <c r="C11" s="48" t="s">
        <v>580</v>
      </c>
      <c r="D11" s="84">
        <v>0.61271999999999294</v>
      </c>
      <c r="E11" s="83">
        <v>4.2287937500000012</v>
      </c>
      <c r="F11" s="275"/>
      <c r="G11" s="275"/>
      <c r="H11" s="11"/>
      <c r="I11" s="11"/>
      <c r="K11" s="102"/>
    </row>
    <row r="12" spans="2:11" ht="16.5">
      <c r="B12" s="86">
        <v>6</v>
      </c>
      <c r="C12" s="11" t="s">
        <v>581</v>
      </c>
      <c r="D12" s="84">
        <v>-30.927112692802719</v>
      </c>
      <c r="E12" s="83">
        <v>-28.532223154794558</v>
      </c>
      <c r="F12" s="275"/>
      <c r="G12" s="275"/>
      <c r="H12" s="11"/>
      <c r="I12" s="11"/>
      <c r="J12" s="180"/>
      <c r="K12" s="102"/>
    </row>
    <row r="13" spans="2:11" ht="16.5">
      <c r="B13" s="254"/>
      <c r="C13" s="11"/>
      <c r="D13" s="11"/>
      <c r="E13" s="11"/>
      <c r="F13" s="11"/>
      <c r="G13" s="11"/>
      <c r="H13" s="11"/>
      <c r="I13" s="11"/>
    </row>
    <row r="14" spans="2:11" ht="16.5">
      <c r="B14" s="254"/>
      <c r="C14" s="11"/>
      <c r="D14" s="11"/>
      <c r="E14" s="11"/>
      <c r="F14" s="449"/>
      <c r="G14" s="11"/>
      <c r="H14" s="11"/>
      <c r="I14" s="11"/>
    </row>
    <row r="15" spans="2:11" ht="16.5">
      <c r="B15" s="254"/>
      <c r="C15" s="99"/>
      <c r="D15" s="11"/>
      <c r="E15" s="35"/>
      <c r="F15" s="449"/>
      <c r="G15" s="11"/>
      <c r="H15" s="11"/>
      <c r="I15" s="11"/>
    </row>
    <row r="16" spans="2:11" ht="16.5">
      <c r="B16" s="254"/>
      <c r="C16" s="11"/>
      <c r="D16" s="11"/>
      <c r="E16" s="35"/>
      <c r="F16" s="449"/>
      <c r="G16" s="11"/>
      <c r="H16" s="11"/>
      <c r="I16" s="11"/>
    </row>
    <row r="17" spans="5:6" ht="16.5">
      <c r="E17" s="35"/>
      <c r="F17" s="449"/>
    </row>
    <row r="18" spans="5:6" ht="16.5">
      <c r="E18" s="35"/>
      <c r="F18" s="449"/>
    </row>
    <row r="19" spans="5:6" ht="16.5">
      <c r="E19" s="35"/>
      <c r="F19" s="449"/>
    </row>
    <row r="20" spans="5:6" ht="16.5">
      <c r="E20" s="35"/>
    </row>
  </sheetData>
  <mergeCells count="3">
    <mergeCell ref="I2:J3"/>
    <mergeCell ref="D5:E5"/>
    <mergeCell ref="F5:G5"/>
  </mergeCells>
  <hyperlinks>
    <hyperlink ref="I2:J3" location="Index!A1" display="Return to Index" xr:uid="{729F574E-EC43-4753-8B20-97034F8C37F7}"/>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B7D8-B282-4418-BC8A-1552B7DE8D84}">
  <dimension ref="B1:H22"/>
  <sheetViews>
    <sheetView zoomScale="90" zoomScaleNormal="90" workbookViewId="0">
      <selection activeCell="H19" sqref="H19"/>
    </sheetView>
  </sheetViews>
  <sheetFormatPr defaultRowHeight="15"/>
  <cols>
    <col min="2" max="2" width="9.28515625" customWidth="1"/>
    <col min="3" max="3" width="90" customWidth="1"/>
    <col min="4" max="4" width="21.42578125" customWidth="1"/>
    <col min="6" max="6" width="9.140625" style="126"/>
  </cols>
  <sheetData>
    <row r="1" spans="2:8" ht="16.5" customHeight="1"/>
    <row r="2" spans="2:8" ht="18.75">
      <c r="B2" s="109" t="s">
        <v>698</v>
      </c>
      <c r="C2" s="105"/>
      <c r="D2" s="105"/>
      <c r="G2" s="452" t="s">
        <v>181</v>
      </c>
      <c r="H2" s="453"/>
    </row>
    <row r="3" spans="2:8" ht="16.5" customHeight="1">
      <c r="B3" s="75"/>
      <c r="C3" s="126"/>
      <c r="D3" s="126"/>
      <c r="G3" s="454"/>
      <c r="H3" s="455"/>
    </row>
    <row r="4" spans="2:8" ht="16.5">
      <c r="B4" s="73"/>
      <c r="C4" s="1"/>
      <c r="D4" s="1"/>
    </row>
    <row r="5" spans="2:8" ht="16.5">
      <c r="B5" s="73" t="s">
        <v>849</v>
      </c>
      <c r="C5" s="1"/>
      <c r="D5" s="1" t="s">
        <v>262</v>
      </c>
    </row>
    <row r="6" spans="2:8" ht="16.5">
      <c r="B6" s="85">
        <v>1</v>
      </c>
      <c r="C6" s="2" t="s">
        <v>263</v>
      </c>
      <c r="D6" s="375">
        <v>118844.94438022999</v>
      </c>
    </row>
    <row r="7" spans="2:8" ht="33" customHeight="1">
      <c r="B7" s="85">
        <v>2</v>
      </c>
      <c r="C7" s="12" t="s">
        <v>716</v>
      </c>
      <c r="D7" s="375">
        <v>0</v>
      </c>
    </row>
    <row r="8" spans="2:8" ht="33" customHeight="1">
      <c r="B8" s="85">
        <v>3</v>
      </c>
      <c r="C8" s="12" t="s">
        <v>582</v>
      </c>
      <c r="D8" s="375">
        <v>0</v>
      </c>
    </row>
    <row r="9" spans="2:8" ht="16.5">
      <c r="B9" s="85">
        <v>4</v>
      </c>
      <c r="C9" s="2" t="s">
        <v>583</v>
      </c>
      <c r="D9" s="375">
        <v>-107.84076336</v>
      </c>
    </row>
    <row r="10" spans="2:8" s="126" customFormat="1" ht="48.75" customHeight="1">
      <c r="B10" s="85">
        <v>5</v>
      </c>
      <c r="C10" s="252" t="s">
        <v>584</v>
      </c>
      <c r="D10" s="375">
        <v>-21832.562100020001</v>
      </c>
    </row>
    <row r="11" spans="2:8" s="126" customFormat="1" ht="33" customHeight="1">
      <c r="B11" s="85">
        <v>6</v>
      </c>
      <c r="C11" s="12" t="s">
        <v>585</v>
      </c>
      <c r="D11" s="375">
        <v>0</v>
      </c>
    </row>
    <row r="12" spans="2:8" s="126" customFormat="1" ht="16.5" customHeight="1">
      <c r="B12" s="85">
        <v>7</v>
      </c>
      <c r="C12" s="12" t="s">
        <v>586</v>
      </c>
      <c r="D12" s="375">
        <v>0</v>
      </c>
    </row>
    <row r="13" spans="2:8" ht="16.5" customHeight="1">
      <c r="B13" s="85">
        <v>8</v>
      </c>
      <c r="C13" s="12" t="s">
        <v>264</v>
      </c>
      <c r="D13" s="375">
        <v>841.22336900000005</v>
      </c>
    </row>
    <row r="14" spans="2:8" s="126" customFormat="1" ht="16.5" customHeight="1">
      <c r="B14" s="85">
        <v>9</v>
      </c>
      <c r="C14" s="12" t="s">
        <v>587</v>
      </c>
      <c r="D14" s="375">
        <f>-12490.47573676+12490.475737+59.625152</f>
        <v>59.6251522400011</v>
      </c>
    </row>
    <row r="15" spans="2:8" ht="16.5" customHeight="1">
      <c r="B15" s="85">
        <v>10</v>
      </c>
      <c r="C15" s="252" t="s">
        <v>588</v>
      </c>
      <c r="D15" s="368">
        <f>-1814.071505+18141.201243</f>
        <v>16327.129738</v>
      </c>
    </row>
    <row r="16" spans="2:8" ht="33">
      <c r="B16" s="85">
        <v>11</v>
      </c>
      <c r="C16" s="252" t="s">
        <v>589</v>
      </c>
      <c r="D16" s="375">
        <v>0</v>
      </c>
    </row>
    <row r="17" spans="2:4" ht="33">
      <c r="B17" s="85" t="s">
        <v>404</v>
      </c>
      <c r="C17" s="252" t="s">
        <v>718</v>
      </c>
      <c r="D17" s="375">
        <v>0</v>
      </c>
    </row>
    <row r="18" spans="2:4" ht="33">
      <c r="B18" s="85" t="s">
        <v>590</v>
      </c>
      <c r="C18" s="252" t="s">
        <v>719</v>
      </c>
      <c r="D18" s="375">
        <v>0</v>
      </c>
    </row>
    <row r="19" spans="2:4" ht="16.5">
      <c r="B19" s="85">
        <v>12</v>
      </c>
      <c r="C19" s="252" t="s">
        <v>591</v>
      </c>
      <c r="D19" s="396">
        <f>D20-SUM(D6:D18)</f>
        <v>-189.16422563098604</v>
      </c>
    </row>
    <row r="20" spans="2:4" ht="16.5" customHeight="1">
      <c r="B20" s="87">
        <v>13</v>
      </c>
      <c r="C20" s="13" t="s">
        <v>717</v>
      </c>
      <c r="D20" s="397">
        <v>113943.355550459</v>
      </c>
    </row>
    <row r="22" spans="2:4" ht="16.5">
      <c r="C22" s="85"/>
      <c r="D22" s="252"/>
    </row>
  </sheetData>
  <mergeCells count="1">
    <mergeCell ref="G2:H3"/>
  </mergeCells>
  <hyperlinks>
    <hyperlink ref="G2:H3" location="Index!A1" display="Return to Index" xr:uid="{17AAEE1D-42A4-4DA6-A294-0812135420DA}"/>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C9FB-F58C-4D9F-8F9D-FA4B12886156}">
  <dimension ref="B1:H102"/>
  <sheetViews>
    <sheetView topLeftCell="A46" zoomScale="90" zoomScaleNormal="90" workbookViewId="0">
      <selection activeCell="C67" sqref="C67"/>
    </sheetView>
  </sheetViews>
  <sheetFormatPr defaultRowHeight="16.5"/>
  <cols>
    <col min="1" max="1" width="9.140625" style="30"/>
    <col min="2" max="2" width="9.28515625" style="72" customWidth="1"/>
    <col min="3" max="3" width="83.140625" style="30" customWidth="1"/>
    <col min="4" max="4" width="21.42578125" style="360" customWidth="1"/>
    <col min="5" max="5" width="21.42578125" style="30" customWidth="1"/>
    <col min="6" max="16384" width="9.140625" style="30"/>
  </cols>
  <sheetData>
    <row r="1" spans="2:8" ht="16.5" customHeight="1">
      <c r="B1" s="103"/>
    </row>
    <row r="2" spans="2:8" ht="19.5">
      <c r="B2" s="109" t="s">
        <v>592</v>
      </c>
      <c r="C2" s="105"/>
      <c r="D2" s="361"/>
      <c r="E2" s="48"/>
      <c r="G2" s="452" t="s">
        <v>181</v>
      </c>
      <c r="H2" s="453"/>
    </row>
    <row r="3" spans="2:8" ht="16.5" customHeight="1">
      <c r="G3" s="454"/>
      <c r="H3" s="455"/>
    </row>
    <row r="4" spans="2:8" ht="49.5" customHeight="1">
      <c r="B4" s="73" t="s">
        <v>166</v>
      </c>
      <c r="C4" s="33"/>
      <c r="D4" s="189" t="s">
        <v>843</v>
      </c>
      <c r="E4" s="189" t="s">
        <v>848</v>
      </c>
    </row>
    <row r="5" spans="2:8">
      <c r="B5" s="80" t="s">
        <v>40</v>
      </c>
      <c r="C5" s="34"/>
      <c r="D5" s="362"/>
      <c r="E5" s="34"/>
    </row>
    <row r="6" spans="2:8" s="31" customFormat="1" ht="16.5" customHeight="1">
      <c r="B6" s="86">
        <v>1</v>
      </c>
      <c r="C6" s="264" t="s">
        <v>593</v>
      </c>
      <c r="D6" s="385">
        <v>82005.215299999996</v>
      </c>
      <c r="E6" s="368">
        <v>99277.58579950998</v>
      </c>
      <c r="G6" s="11"/>
    </row>
    <row r="7" spans="2:8" s="31" customFormat="1" ht="33" customHeight="1">
      <c r="B7" s="86">
        <v>2</v>
      </c>
      <c r="C7" s="10" t="s">
        <v>63</v>
      </c>
      <c r="D7" s="232">
        <v>295.75623228000001</v>
      </c>
      <c r="E7" s="368">
        <v>243.67774052999999</v>
      </c>
    </row>
    <row r="8" spans="2:8" s="31" customFormat="1" ht="33" customHeight="1">
      <c r="B8" s="86">
        <v>3</v>
      </c>
      <c r="C8" s="10" t="s">
        <v>64</v>
      </c>
      <c r="D8" s="386">
        <v>-445.69608137</v>
      </c>
      <c r="E8" s="375">
        <v>0</v>
      </c>
    </row>
    <row r="9" spans="2:8" s="31" customFormat="1" ht="33" customHeight="1">
      <c r="B9" s="86">
        <v>4</v>
      </c>
      <c r="C9" s="10" t="s">
        <v>594</v>
      </c>
      <c r="D9" s="386">
        <v>0</v>
      </c>
      <c r="E9" s="375">
        <v>0</v>
      </c>
    </row>
    <row r="10" spans="2:8" s="31" customFormat="1">
      <c r="B10" s="86">
        <v>5</v>
      </c>
      <c r="C10" s="11" t="s">
        <v>595</v>
      </c>
      <c r="D10" s="386">
        <v>0</v>
      </c>
      <c r="E10" s="375">
        <v>0</v>
      </c>
    </row>
    <row r="11" spans="2:8" s="31" customFormat="1">
      <c r="B11" s="86">
        <v>6</v>
      </c>
      <c r="C11" s="11" t="s">
        <v>60</v>
      </c>
      <c r="D11" s="232">
        <v>-424.26484271571701</v>
      </c>
      <c r="E11" s="368">
        <v>-713.64818514638466</v>
      </c>
    </row>
    <row r="12" spans="2:8" ht="18" customHeight="1">
      <c r="B12" s="93">
        <v>7</v>
      </c>
      <c r="C12" s="269" t="s">
        <v>596</v>
      </c>
      <c r="D12" s="387">
        <f>SUM(D6:D11)</f>
        <v>81431.010608194279</v>
      </c>
      <c r="E12" s="388">
        <v>98807.615354893584</v>
      </c>
    </row>
    <row r="13" spans="2:8">
      <c r="B13" s="80" t="s">
        <v>41</v>
      </c>
      <c r="C13" s="34"/>
      <c r="D13" s="236"/>
      <c r="E13" s="389"/>
    </row>
    <row r="14" spans="2:8" s="31" customFormat="1" ht="33" customHeight="1">
      <c r="B14" s="178">
        <v>8</v>
      </c>
      <c r="C14" s="264" t="s">
        <v>597</v>
      </c>
      <c r="D14" s="385">
        <f>1814.07150514801-362.14033</f>
        <v>1451.93117514801</v>
      </c>
      <c r="E14" s="232">
        <v>530.16583218000017</v>
      </c>
    </row>
    <row r="15" spans="2:8" s="37" customFormat="1" ht="33" customHeight="1">
      <c r="B15" s="178" t="s">
        <v>402</v>
      </c>
      <c r="C15" s="264" t="s">
        <v>598</v>
      </c>
      <c r="D15" s="386">
        <v>0</v>
      </c>
      <c r="E15" s="375">
        <v>0</v>
      </c>
    </row>
    <row r="16" spans="2:8" s="31" customFormat="1" ht="33" customHeight="1">
      <c r="B16" s="178">
        <v>9</v>
      </c>
      <c r="C16" s="264" t="s">
        <v>599</v>
      </c>
      <c r="D16" s="385">
        <v>1203.36369863851</v>
      </c>
      <c r="E16" s="232">
        <v>729.79451508</v>
      </c>
    </row>
    <row r="17" spans="2:5" s="31" customFormat="1" ht="33.75" customHeight="1">
      <c r="B17" s="178" t="s">
        <v>373</v>
      </c>
      <c r="C17" s="264" t="s">
        <v>600</v>
      </c>
      <c r="D17" s="386">
        <v>0</v>
      </c>
      <c r="E17" s="375">
        <v>0</v>
      </c>
    </row>
    <row r="18" spans="2:5" s="37" customFormat="1" ht="16.5" customHeight="1">
      <c r="B18" s="94" t="s">
        <v>374</v>
      </c>
      <c r="C18" s="278" t="s">
        <v>62</v>
      </c>
      <c r="D18" s="386">
        <v>0</v>
      </c>
      <c r="E18" s="375">
        <v>0</v>
      </c>
    </row>
    <row r="19" spans="2:5" s="31" customFormat="1" ht="16.5" customHeight="1">
      <c r="B19" s="178">
        <v>10</v>
      </c>
      <c r="C19" s="278" t="s">
        <v>601</v>
      </c>
      <c r="D19" s="386">
        <v>0</v>
      </c>
      <c r="E19" s="375">
        <v>0</v>
      </c>
    </row>
    <row r="20" spans="2:5" s="31" customFormat="1" ht="33" customHeight="1">
      <c r="B20" s="178" t="s">
        <v>403</v>
      </c>
      <c r="C20" s="264" t="s">
        <v>602</v>
      </c>
      <c r="D20" s="386">
        <v>0</v>
      </c>
      <c r="E20" s="375">
        <v>0</v>
      </c>
    </row>
    <row r="21" spans="2:5" s="31" customFormat="1" ht="33" customHeight="1">
      <c r="B21" s="178" t="s">
        <v>603</v>
      </c>
      <c r="C21" s="264" t="s">
        <v>720</v>
      </c>
      <c r="D21" s="386">
        <v>0</v>
      </c>
      <c r="E21" s="375">
        <v>0</v>
      </c>
    </row>
    <row r="22" spans="2:5" s="31" customFormat="1">
      <c r="B22" s="94">
        <v>11</v>
      </c>
      <c r="C22" s="11" t="s">
        <v>65</v>
      </c>
      <c r="D22" s="386">
        <v>0</v>
      </c>
      <c r="E22" s="375">
        <v>0</v>
      </c>
    </row>
    <row r="23" spans="2:5" s="31" customFormat="1" ht="33" customHeight="1">
      <c r="B23" s="178">
        <v>12</v>
      </c>
      <c r="C23" s="264" t="s">
        <v>66</v>
      </c>
      <c r="D23" s="386">
        <v>0</v>
      </c>
      <c r="E23" s="375">
        <v>0</v>
      </c>
    </row>
    <row r="24" spans="2:5">
      <c r="B24" s="38">
        <v>13</v>
      </c>
      <c r="C24" s="266" t="s">
        <v>604</v>
      </c>
      <c r="D24" s="390">
        <f>SUM(D14:D23)</f>
        <v>2655.2948737865199</v>
      </c>
      <c r="E24" s="391">
        <v>1259.9603472600002</v>
      </c>
    </row>
    <row r="25" spans="2:5">
      <c r="B25" s="80" t="s">
        <v>42</v>
      </c>
      <c r="C25" s="34"/>
      <c r="D25" s="392"/>
      <c r="E25" s="392"/>
    </row>
    <row r="26" spans="2:5" s="31" customFormat="1" ht="33" customHeight="1">
      <c r="B26" s="178">
        <v>14</v>
      </c>
      <c r="C26" s="264" t="s">
        <v>605</v>
      </c>
      <c r="D26" s="385">
        <v>12490.47573676</v>
      </c>
      <c r="E26" s="232">
        <v>16545.293915999999</v>
      </c>
    </row>
    <row r="27" spans="2:5" s="31" customFormat="1" ht="21" customHeight="1">
      <c r="B27" s="178">
        <v>15</v>
      </c>
      <c r="C27" s="264" t="s">
        <v>69</v>
      </c>
      <c r="D27" s="386">
        <f>12490.47573676-D26</f>
        <v>0</v>
      </c>
      <c r="E27" s="375">
        <v>0</v>
      </c>
    </row>
    <row r="28" spans="2:5" s="31" customFormat="1">
      <c r="B28" s="94">
        <v>16</v>
      </c>
      <c r="C28" s="11" t="s">
        <v>70</v>
      </c>
      <c r="D28" s="232">
        <v>59.625152</v>
      </c>
      <c r="E28" s="232">
        <v>23.638078069999999</v>
      </c>
    </row>
    <row r="29" spans="2:5" s="31" customFormat="1" ht="33" customHeight="1">
      <c r="B29" s="86" t="s">
        <v>418</v>
      </c>
      <c r="C29" s="264" t="s">
        <v>606</v>
      </c>
      <c r="D29" s="386">
        <v>0</v>
      </c>
      <c r="E29" s="375">
        <v>0</v>
      </c>
    </row>
    <row r="30" spans="2:5" s="31" customFormat="1">
      <c r="B30" s="94">
        <v>17</v>
      </c>
      <c r="C30" s="267" t="s">
        <v>71</v>
      </c>
      <c r="D30" s="386">
        <v>0</v>
      </c>
      <c r="E30" s="375">
        <v>0</v>
      </c>
    </row>
    <row r="31" spans="2:5" s="31" customFormat="1">
      <c r="B31" s="92" t="s">
        <v>607</v>
      </c>
      <c r="C31" s="11" t="s">
        <v>72</v>
      </c>
      <c r="D31" s="386">
        <v>0</v>
      </c>
      <c r="E31" s="375">
        <v>0</v>
      </c>
    </row>
    <row r="32" spans="2:5">
      <c r="B32" s="38">
        <v>18</v>
      </c>
      <c r="C32" s="43" t="s">
        <v>608</v>
      </c>
      <c r="D32" s="390">
        <f>SUM(D26:D31)</f>
        <v>12550.10088876</v>
      </c>
      <c r="E32" s="391">
        <v>16568.931994069997</v>
      </c>
    </row>
    <row r="33" spans="2:5">
      <c r="B33" s="80" t="s">
        <v>43</v>
      </c>
      <c r="C33" s="34"/>
      <c r="D33" s="236"/>
      <c r="E33" s="393"/>
    </row>
    <row r="34" spans="2:5" s="31" customFormat="1">
      <c r="B34" s="94">
        <v>19</v>
      </c>
      <c r="C34" s="11" t="s">
        <v>73</v>
      </c>
      <c r="D34" s="232">
        <f>23737.040029+923.054201+14569.509049+1027.693207</f>
        <v>40257.296485999999</v>
      </c>
      <c r="E34" s="368">
        <v>45366.685705000004</v>
      </c>
    </row>
    <row r="35" spans="2:5" s="31" customFormat="1">
      <c r="B35" s="94">
        <v>20</v>
      </c>
      <c r="C35" s="11" t="s">
        <v>74</v>
      </c>
      <c r="D35" s="232">
        <f>D37-D34</f>
        <v>-22202.690096999999</v>
      </c>
      <c r="E35" s="368">
        <v>-27332.814822600001</v>
      </c>
    </row>
    <row r="36" spans="2:5" s="31" customFormat="1" ht="33" customHeight="1">
      <c r="B36" s="94">
        <v>21</v>
      </c>
      <c r="C36" s="10" t="s">
        <v>721</v>
      </c>
      <c r="D36" s="386">
        <v>0</v>
      </c>
      <c r="E36" s="375">
        <v>0</v>
      </c>
    </row>
    <row r="37" spans="2:5">
      <c r="B37" s="38">
        <v>22</v>
      </c>
      <c r="C37" s="43" t="s">
        <v>609</v>
      </c>
      <c r="D37" s="390">
        <v>18054.606389</v>
      </c>
      <c r="E37" s="388">
        <v>18033.870882400002</v>
      </c>
    </row>
    <row r="38" spans="2:5">
      <c r="B38" s="80" t="s">
        <v>610</v>
      </c>
      <c r="C38" s="34"/>
      <c r="D38" s="236"/>
      <c r="E38" s="393"/>
    </row>
    <row r="39" spans="2:5" ht="33.75" customHeight="1">
      <c r="B39" s="85" t="s">
        <v>611</v>
      </c>
      <c r="C39" s="265" t="s">
        <v>612</v>
      </c>
      <c r="D39" s="386">
        <v>0</v>
      </c>
      <c r="E39" s="375">
        <v>0</v>
      </c>
    </row>
    <row r="40" spans="2:5" ht="33" customHeight="1">
      <c r="B40" s="85" t="s">
        <v>613</v>
      </c>
      <c r="C40" s="265" t="s">
        <v>614</v>
      </c>
      <c r="D40" s="386">
        <v>0</v>
      </c>
      <c r="E40" s="375">
        <v>0</v>
      </c>
    </row>
    <row r="41" spans="2:5" ht="33" customHeight="1">
      <c r="B41" s="85" t="s">
        <v>615</v>
      </c>
      <c r="C41" s="265" t="s">
        <v>723</v>
      </c>
      <c r="D41" s="386">
        <v>0</v>
      </c>
      <c r="E41" s="375">
        <v>0</v>
      </c>
    </row>
    <row r="42" spans="2:5" ht="135" customHeight="1">
      <c r="B42" s="85" t="s">
        <v>616</v>
      </c>
      <c r="C42" s="265" t="s">
        <v>722</v>
      </c>
      <c r="D42" s="386">
        <v>0</v>
      </c>
      <c r="E42" s="375">
        <v>0</v>
      </c>
    </row>
    <row r="43" spans="2:5" s="282" customFormat="1" ht="134.25" customHeight="1">
      <c r="B43" s="339" t="s">
        <v>617</v>
      </c>
      <c r="C43" s="265" t="s">
        <v>724</v>
      </c>
      <c r="D43" s="386">
        <v>0</v>
      </c>
      <c r="E43" s="375">
        <v>0</v>
      </c>
    </row>
    <row r="44" spans="2:5" s="31" customFormat="1">
      <c r="B44" s="92" t="s">
        <v>618</v>
      </c>
      <c r="C44" s="31" t="s">
        <v>619</v>
      </c>
      <c r="D44" s="386">
        <v>-747.65720881000004</v>
      </c>
      <c r="E44" s="375">
        <v>0</v>
      </c>
    </row>
    <row r="45" spans="2:5" s="31" customFormat="1">
      <c r="B45" s="92" t="s">
        <v>620</v>
      </c>
      <c r="C45" s="31" t="s">
        <v>621</v>
      </c>
      <c r="D45" s="386">
        <v>0</v>
      </c>
      <c r="E45" s="375">
        <v>0</v>
      </c>
    </row>
    <row r="46" spans="2:5" s="31" customFormat="1" ht="33">
      <c r="B46" s="86" t="s">
        <v>622</v>
      </c>
      <c r="C46" s="280" t="s">
        <v>623</v>
      </c>
      <c r="D46" s="386">
        <v>0</v>
      </c>
      <c r="E46" s="375">
        <v>0</v>
      </c>
    </row>
    <row r="47" spans="2:5" s="31" customFormat="1" ht="33">
      <c r="B47" s="86" t="s">
        <v>624</v>
      </c>
      <c r="C47" s="280" t="s">
        <v>625</v>
      </c>
      <c r="D47" s="386">
        <v>0</v>
      </c>
      <c r="E47" s="375">
        <v>0</v>
      </c>
    </row>
    <row r="48" spans="2:5" s="31" customFormat="1">
      <c r="B48" s="86" t="s">
        <v>626</v>
      </c>
      <c r="C48" s="280" t="s">
        <v>627</v>
      </c>
      <c r="D48" s="386">
        <v>0</v>
      </c>
      <c r="E48" s="375">
        <v>0</v>
      </c>
    </row>
    <row r="49" spans="2:6" s="31" customFormat="1">
      <c r="B49" s="279" t="s">
        <v>628</v>
      </c>
      <c r="C49" s="166" t="s">
        <v>731</v>
      </c>
      <c r="D49" s="439">
        <f>SUM(D39:D48)</f>
        <v>-747.65720881000004</v>
      </c>
      <c r="E49" s="384">
        <v>0</v>
      </c>
    </row>
    <row r="50" spans="2:6" s="31" customFormat="1">
      <c r="B50" s="80" t="s">
        <v>629</v>
      </c>
      <c r="C50" s="80"/>
      <c r="D50" s="236"/>
      <c r="E50" s="394"/>
    </row>
    <row r="51" spans="2:6" s="31" customFormat="1">
      <c r="B51" s="86">
        <v>23</v>
      </c>
      <c r="C51" s="267" t="s">
        <v>15</v>
      </c>
      <c r="D51" s="232">
        <v>10731.938064207299</v>
      </c>
      <c r="E51" s="232">
        <v>11044.562232030161</v>
      </c>
    </row>
    <row r="52" spans="2:6" s="31" customFormat="1">
      <c r="B52" s="281">
        <v>24</v>
      </c>
      <c r="C52" s="166" t="s">
        <v>717</v>
      </c>
      <c r="D52" s="232">
        <f>D12+D24+D32+D37+D49</f>
        <v>113943.35555093082</v>
      </c>
      <c r="E52" s="232">
        <v>134670.37857862358</v>
      </c>
    </row>
    <row r="53" spans="2:6">
      <c r="B53" s="80" t="s">
        <v>44</v>
      </c>
      <c r="C53" s="34"/>
      <c r="D53" s="236"/>
      <c r="E53" s="393"/>
    </row>
    <row r="54" spans="2:6">
      <c r="B54" s="95">
        <v>25</v>
      </c>
      <c r="C54" s="268" t="s">
        <v>44</v>
      </c>
      <c r="D54" s="366">
        <f>D51/D52*100</f>
        <v>9.4186607128752655</v>
      </c>
      <c r="E54" s="366">
        <v>8.2011815431127619</v>
      </c>
    </row>
    <row r="55" spans="2:6" ht="33.75" customHeight="1">
      <c r="B55" s="95" t="s">
        <v>630</v>
      </c>
      <c r="C55" s="252" t="s">
        <v>725</v>
      </c>
      <c r="D55" s="366">
        <f>D54</f>
        <v>9.4186607128752655</v>
      </c>
      <c r="E55" s="366">
        <v>8.2011815431127619</v>
      </c>
    </row>
    <row r="56" spans="2:6" ht="33">
      <c r="B56" s="95" t="s">
        <v>631</v>
      </c>
      <c r="C56" s="282" t="s">
        <v>632</v>
      </c>
      <c r="D56" s="366">
        <f>D55</f>
        <v>9.4186607128752655</v>
      </c>
      <c r="E56" s="366">
        <v>8.2011815431127619</v>
      </c>
    </row>
    <row r="57" spans="2:6">
      <c r="B57" s="95">
        <v>26</v>
      </c>
      <c r="C57" s="30" t="s">
        <v>633</v>
      </c>
      <c r="D57" s="366">
        <f>E57</f>
        <v>3</v>
      </c>
      <c r="E57" s="366">
        <v>3</v>
      </c>
    </row>
    <row r="58" spans="2:6" ht="16.5" customHeight="1">
      <c r="B58" s="85" t="s">
        <v>726</v>
      </c>
      <c r="C58" s="282" t="s">
        <v>713</v>
      </c>
      <c r="D58" s="366">
        <v>0</v>
      </c>
      <c r="E58" s="366">
        <v>0</v>
      </c>
    </row>
    <row r="59" spans="2:6">
      <c r="B59" s="85" t="s">
        <v>727</v>
      </c>
      <c r="C59" s="24" t="s">
        <v>835</v>
      </c>
      <c r="D59" s="366">
        <v>0</v>
      </c>
      <c r="E59" s="366">
        <v>0</v>
      </c>
    </row>
    <row r="60" spans="2:6">
      <c r="B60" s="95">
        <v>27</v>
      </c>
      <c r="C60" s="2" t="s">
        <v>715</v>
      </c>
      <c r="D60" s="366">
        <v>0</v>
      </c>
      <c r="E60" s="366">
        <v>0</v>
      </c>
    </row>
    <row r="61" spans="2:6">
      <c r="B61" s="85" t="s">
        <v>728</v>
      </c>
      <c r="C61" s="2" t="s">
        <v>729</v>
      </c>
      <c r="D61" s="366">
        <f>D57</f>
        <v>3</v>
      </c>
      <c r="E61" s="366">
        <v>3</v>
      </c>
    </row>
    <row r="62" spans="2:6">
      <c r="B62" s="80" t="s">
        <v>634</v>
      </c>
      <c r="C62" s="9"/>
      <c r="D62" s="395"/>
      <c r="E62" s="64"/>
    </row>
    <row r="63" spans="2:6">
      <c r="B63" s="85" t="s">
        <v>730</v>
      </c>
      <c r="C63" s="430" t="s">
        <v>45</v>
      </c>
      <c r="D63" s="59" t="s">
        <v>814</v>
      </c>
      <c r="E63" s="59" t="s">
        <v>814</v>
      </c>
    </row>
    <row r="64" spans="2:6">
      <c r="F64" s="31"/>
    </row>
    <row r="65" spans="6:6">
      <c r="F65" s="31"/>
    </row>
    <row r="66" spans="6:6">
      <c r="F66" s="31"/>
    </row>
    <row r="67" spans="6:6">
      <c r="F67" s="31"/>
    </row>
    <row r="68" spans="6:6">
      <c r="F68" s="31"/>
    </row>
    <row r="69" spans="6:6">
      <c r="F69" s="31"/>
    </row>
    <row r="70" spans="6:6">
      <c r="F70" s="31"/>
    </row>
    <row r="71" spans="6:6">
      <c r="F71" s="31"/>
    </row>
    <row r="72" spans="6:6">
      <c r="F72" s="31"/>
    </row>
    <row r="73" spans="6:6">
      <c r="F73" s="31"/>
    </row>
    <row r="74" spans="6:6">
      <c r="F74" s="31"/>
    </row>
    <row r="75" spans="6:6">
      <c r="F75" s="31"/>
    </row>
    <row r="76" spans="6:6">
      <c r="F76" s="31"/>
    </row>
    <row r="77" spans="6:6">
      <c r="F77" s="31"/>
    </row>
    <row r="78" spans="6:6">
      <c r="F78" s="31"/>
    </row>
    <row r="79" spans="6:6">
      <c r="F79" s="31"/>
    </row>
    <row r="80" spans="6:6">
      <c r="F80" s="31"/>
    </row>
    <row r="81" spans="6:6">
      <c r="F81" s="31"/>
    </row>
    <row r="82" spans="6:6">
      <c r="F82" s="31"/>
    </row>
    <row r="83" spans="6:6">
      <c r="F83" s="31"/>
    </row>
    <row r="84" spans="6:6">
      <c r="F84" s="31"/>
    </row>
    <row r="85" spans="6:6">
      <c r="F85" s="31"/>
    </row>
    <row r="86" spans="6:6">
      <c r="F86" s="31"/>
    </row>
    <row r="87" spans="6:6">
      <c r="F87" s="31"/>
    </row>
    <row r="88" spans="6:6">
      <c r="F88" s="31"/>
    </row>
    <row r="89" spans="6:6">
      <c r="F89" s="31"/>
    </row>
    <row r="90" spans="6:6">
      <c r="F90" s="31"/>
    </row>
    <row r="91" spans="6:6">
      <c r="F91" s="31"/>
    </row>
    <row r="92" spans="6:6">
      <c r="F92" s="31"/>
    </row>
    <row r="93" spans="6:6">
      <c r="F93" s="31"/>
    </row>
    <row r="94" spans="6:6">
      <c r="F94" s="31"/>
    </row>
    <row r="95" spans="6:6">
      <c r="F95" s="31"/>
    </row>
    <row r="96" spans="6:6">
      <c r="F96" s="31"/>
    </row>
    <row r="97" spans="6:6">
      <c r="F97" s="31"/>
    </row>
    <row r="98" spans="6:6">
      <c r="F98" s="31"/>
    </row>
    <row r="99" spans="6:6">
      <c r="F99" s="31"/>
    </row>
    <row r="100" spans="6:6">
      <c r="F100" s="31"/>
    </row>
    <row r="101" spans="6:6">
      <c r="F101" s="31"/>
    </row>
    <row r="102" spans="6:6">
      <c r="F102" s="31"/>
    </row>
  </sheetData>
  <mergeCells count="1">
    <mergeCell ref="G2:H3"/>
  </mergeCells>
  <hyperlinks>
    <hyperlink ref="G2:H3" location="Index!A1" display="Return to Index" xr:uid="{347AF2BB-3274-49A2-958A-9CC0A6A02573}"/>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E310-8D64-4E92-A803-9BB72D3D06EB}">
  <dimension ref="B1:G18"/>
  <sheetViews>
    <sheetView zoomScale="90" zoomScaleNormal="90" workbookViewId="0">
      <selection activeCell="C34" sqref="C34"/>
    </sheetView>
  </sheetViews>
  <sheetFormatPr defaultRowHeight="15"/>
  <cols>
    <col min="2" max="2" width="9.28515625" customWidth="1"/>
    <col min="3" max="3" width="90" customWidth="1"/>
    <col min="4" max="4" width="18.28515625" customWidth="1"/>
  </cols>
  <sheetData>
    <row r="1" spans="2:7" ht="15.75" customHeight="1"/>
    <row r="2" spans="2:7" ht="18.75" customHeight="1">
      <c r="B2" s="457" t="s">
        <v>635</v>
      </c>
      <c r="C2" s="457"/>
      <c r="D2" s="457"/>
      <c r="E2" s="126"/>
      <c r="F2" s="452" t="s">
        <v>181</v>
      </c>
      <c r="G2" s="453"/>
    </row>
    <row r="3" spans="2:7" ht="16.5" customHeight="1">
      <c r="B3" s="457"/>
      <c r="C3" s="457"/>
      <c r="D3" s="457"/>
      <c r="F3" s="454"/>
      <c r="G3" s="455"/>
    </row>
    <row r="4" spans="2:7" s="126" customFormat="1" ht="16.5" customHeight="1">
      <c r="B4" s="312"/>
      <c r="C4" s="312"/>
      <c r="D4" s="312"/>
      <c r="F4" s="218"/>
      <c r="G4" s="218"/>
    </row>
    <row r="5" spans="2:7" s="126" customFormat="1" ht="16.5" customHeight="1">
      <c r="B5" s="312"/>
      <c r="C5" s="312"/>
      <c r="D5" s="312"/>
      <c r="F5" s="218"/>
      <c r="G5" s="218"/>
    </row>
    <row r="6" spans="2:7" ht="33.75" customHeight="1">
      <c r="B6" s="73" t="s">
        <v>849</v>
      </c>
      <c r="C6" s="1"/>
      <c r="D6" s="308" t="s">
        <v>266</v>
      </c>
    </row>
    <row r="7" spans="2:7" ht="33" customHeight="1">
      <c r="B7" s="93" t="s">
        <v>267</v>
      </c>
      <c r="C7" s="208" t="s">
        <v>838</v>
      </c>
      <c r="D7" s="384">
        <f>D8+D9</f>
        <v>104181.479083272</v>
      </c>
    </row>
    <row r="8" spans="2:7" ht="16.5" customHeight="1">
      <c r="B8" s="85" t="s">
        <v>268</v>
      </c>
      <c r="C8" s="25" t="s">
        <v>279</v>
      </c>
      <c r="D8" s="375">
        <v>43620.002522112001</v>
      </c>
    </row>
    <row r="9" spans="2:7" ht="17.25" customHeight="1">
      <c r="B9" s="85" t="s">
        <v>269</v>
      </c>
      <c r="C9" s="25" t="s">
        <v>280</v>
      </c>
      <c r="D9" s="375">
        <f>SUM(D10:D18)</f>
        <v>60561.476561160001</v>
      </c>
    </row>
    <row r="10" spans="2:7" ht="16.5">
      <c r="B10" s="85" t="s">
        <v>270</v>
      </c>
      <c r="C10" s="24" t="s">
        <v>86</v>
      </c>
      <c r="D10" s="375">
        <v>0</v>
      </c>
    </row>
    <row r="11" spans="2:7" ht="16.5">
      <c r="B11" s="85" t="s">
        <v>271</v>
      </c>
      <c r="C11" s="24" t="s">
        <v>281</v>
      </c>
      <c r="D11" s="375">
        <v>4546.5294154200001</v>
      </c>
    </row>
    <row r="12" spans="2:7" ht="33" customHeight="1">
      <c r="B12" s="85" t="s">
        <v>272</v>
      </c>
      <c r="C12" s="25" t="s">
        <v>282</v>
      </c>
      <c r="D12" s="375">
        <v>176.40623210999999</v>
      </c>
    </row>
    <row r="13" spans="2:7" ht="16.5" customHeight="1">
      <c r="B13" s="85" t="s">
        <v>273</v>
      </c>
      <c r="C13" s="25" t="s">
        <v>78</v>
      </c>
      <c r="D13" s="375">
        <v>1073.5371044399999</v>
      </c>
    </row>
    <row r="14" spans="2:7" ht="16.5" customHeight="1">
      <c r="B14" s="85" t="s">
        <v>274</v>
      </c>
      <c r="C14" s="25" t="s">
        <v>283</v>
      </c>
      <c r="D14" s="375">
        <v>7982.6769025499998</v>
      </c>
    </row>
    <row r="15" spans="2:7" ht="16.5" customHeight="1">
      <c r="B15" s="85" t="s">
        <v>275</v>
      </c>
      <c r="C15" s="25" t="s">
        <v>284</v>
      </c>
      <c r="D15" s="375">
        <v>19644.858654150001</v>
      </c>
    </row>
    <row r="16" spans="2:7" s="126" customFormat="1" ht="16.5" customHeight="1">
      <c r="B16" s="85" t="s">
        <v>276</v>
      </c>
      <c r="C16" s="25" t="s">
        <v>79</v>
      </c>
      <c r="D16" s="375">
        <v>22272.491233150002</v>
      </c>
    </row>
    <row r="17" spans="2:4" s="126" customFormat="1" ht="16.5" customHeight="1">
      <c r="B17" s="85" t="s">
        <v>277</v>
      </c>
      <c r="C17" s="25" t="s">
        <v>85</v>
      </c>
      <c r="D17" s="375">
        <v>915.61367032999999</v>
      </c>
    </row>
    <row r="18" spans="2:4" ht="16.5" customHeight="1">
      <c r="B18" s="85" t="s">
        <v>278</v>
      </c>
      <c r="C18" s="25" t="s">
        <v>285</v>
      </c>
      <c r="D18" s="375">
        <v>3949.3633490100001</v>
      </c>
    </row>
  </sheetData>
  <mergeCells count="2">
    <mergeCell ref="F2:G3"/>
    <mergeCell ref="B2:D3"/>
  </mergeCells>
  <hyperlinks>
    <hyperlink ref="F2:G3" location="Index!A1" display="Return to Index" xr:uid="{48F99E33-1791-4709-AE33-E771F7ADD1D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01AD-67C8-4835-B59F-FD5361E5824A}">
  <dimension ref="A2:K49"/>
  <sheetViews>
    <sheetView zoomScale="90" zoomScaleNormal="90" workbookViewId="0">
      <selection activeCell="B7" sqref="B7"/>
    </sheetView>
  </sheetViews>
  <sheetFormatPr defaultRowHeight="16.5"/>
  <cols>
    <col min="1" max="1" width="11.28515625" style="283" customWidth="1"/>
    <col min="2" max="2" width="110" style="56" customWidth="1"/>
    <col min="3" max="4" width="9.140625" style="3"/>
    <col min="5" max="16384" width="9.140625" style="56"/>
  </cols>
  <sheetData>
    <row r="2" spans="1:11" ht="19.5">
      <c r="B2" s="114" t="s">
        <v>842</v>
      </c>
      <c r="C2" s="45"/>
      <c r="D2" s="338"/>
    </row>
    <row r="3" spans="1:11">
      <c r="C3" s="3" t="s">
        <v>1</v>
      </c>
    </row>
    <row r="4" spans="1:11">
      <c r="B4" s="43" t="s">
        <v>225</v>
      </c>
    </row>
    <row r="5" spans="1:11">
      <c r="A5" s="8"/>
      <c r="B5" s="11" t="s">
        <v>291</v>
      </c>
      <c r="C5" s="177">
        <v>1</v>
      </c>
      <c r="D5" s="200"/>
    </row>
    <row r="6" spans="1:11">
      <c r="A6" s="8"/>
      <c r="B6" s="11" t="s">
        <v>370</v>
      </c>
      <c r="C6" s="177">
        <v>2</v>
      </c>
      <c r="D6" s="200"/>
    </row>
    <row r="7" spans="1:11">
      <c r="A7" s="8"/>
      <c r="B7" s="11" t="s">
        <v>182</v>
      </c>
      <c r="C7" s="177">
        <v>3</v>
      </c>
      <c r="D7" s="200"/>
    </row>
    <row r="8" spans="1:11">
      <c r="B8" s="11"/>
      <c r="C8" s="177"/>
      <c r="D8" s="200"/>
    </row>
    <row r="9" spans="1:11">
      <c r="B9" s="166" t="s">
        <v>376</v>
      </c>
      <c r="C9" s="177"/>
      <c r="D9" s="200"/>
    </row>
    <row r="10" spans="1:11">
      <c r="A10" s="8"/>
      <c r="B10" s="11" t="s">
        <v>375</v>
      </c>
      <c r="C10" s="177">
        <v>4</v>
      </c>
      <c r="D10" s="200"/>
      <c r="E10" s="11"/>
      <c r="F10" s="165"/>
      <c r="G10" s="165"/>
      <c r="H10" s="165"/>
      <c r="I10" s="165"/>
      <c r="J10" s="165"/>
      <c r="K10" s="165"/>
    </row>
    <row r="11" spans="1:11">
      <c r="A11" s="8"/>
      <c r="B11" s="11" t="s">
        <v>424</v>
      </c>
      <c r="C11" s="177">
        <v>5</v>
      </c>
      <c r="D11" s="200"/>
    </row>
    <row r="12" spans="1:11">
      <c r="B12" s="2"/>
      <c r="C12" s="177"/>
      <c r="D12" s="200"/>
    </row>
    <row r="13" spans="1:11">
      <c r="B13" s="43" t="s">
        <v>227</v>
      </c>
      <c r="C13" s="177"/>
      <c r="D13" s="177"/>
    </row>
    <row r="14" spans="1:11">
      <c r="A14" s="8"/>
      <c r="B14" s="11" t="s">
        <v>487</v>
      </c>
      <c r="C14" s="177">
        <v>6</v>
      </c>
      <c r="D14" s="177"/>
    </row>
    <row r="15" spans="1:11">
      <c r="A15" s="8"/>
      <c r="B15" s="11" t="s">
        <v>488</v>
      </c>
      <c r="C15" s="177">
        <v>7</v>
      </c>
      <c r="D15" s="177"/>
    </row>
    <row r="16" spans="1:11">
      <c r="A16" s="8"/>
      <c r="B16" s="11" t="s">
        <v>489</v>
      </c>
      <c r="C16" s="177">
        <v>8</v>
      </c>
      <c r="D16" s="177"/>
    </row>
    <row r="17" spans="1:5">
      <c r="A17" s="8"/>
      <c r="B17" s="11" t="s">
        <v>490</v>
      </c>
      <c r="C17" s="177">
        <v>9</v>
      </c>
      <c r="D17" s="177"/>
      <c r="E17" s="2"/>
    </row>
    <row r="18" spans="1:5">
      <c r="A18" s="8"/>
      <c r="B18" s="11" t="s">
        <v>184</v>
      </c>
      <c r="C18" s="177">
        <v>10</v>
      </c>
      <c r="D18" s="177"/>
    </row>
    <row r="19" spans="1:5">
      <c r="B19" s="2"/>
      <c r="C19" s="177"/>
      <c r="D19" s="177"/>
    </row>
    <row r="20" spans="1:5">
      <c r="B20" s="43" t="s">
        <v>224</v>
      </c>
      <c r="C20" s="177"/>
      <c r="D20" s="200"/>
    </row>
    <row r="21" spans="1:5" ht="33">
      <c r="A21" s="8"/>
      <c r="B21" s="10" t="s">
        <v>495</v>
      </c>
      <c r="C21" s="177">
        <v>11</v>
      </c>
      <c r="D21" s="200"/>
    </row>
    <row r="22" spans="1:5">
      <c r="A22" s="8"/>
      <c r="B22" s="11" t="s">
        <v>496</v>
      </c>
      <c r="C22" s="177">
        <v>12</v>
      </c>
      <c r="D22" s="200"/>
    </row>
    <row r="23" spans="1:5">
      <c r="B23" s="2"/>
      <c r="C23" s="177"/>
      <c r="D23" s="177"/>
    </row>
    <row r="24" spans="1:5">
      <c r="B24" s="43" t="s">
        <v>226</v>
      </c>
      <c r="C24" s="177"/>
      <c r="D24" s="200"/>
    </row>
    <row r="25" spans="1:5">
      <c r="A25" s="8"/>
      <c r="B25" s="11" t="s">
        <v>513</v>
      </c>
      <c r="C25" s="177">
        <v>13</v>
      </c>
      <c r="D25" s="200"/>
    </row>
    <row r="26" spans="1:5">
      <c r="A26" s="8"/>
      <c r="B26" s="11" t="s">
        <v>519</v>
      </c>
      <c r="C26" s="177">
        <v>14</v>
      </c>
      <c r="D26" s="200"/>
    </row>
    <row r="27" spans="1:5">
      <c r="A27" s="238"/>
      <c r="B27" s="11" t="s">
        <v>518</v>
      </c>
      <c r="C27" s="177">
        <v>15</v>
      </c>
      <c r="D27" s="200"/>
      <c r="E27" s="2"/>
    </row>
    <row r="28" spans="1:5">
      <c r="A28" s="238"/>
      <c r="B28" s="11" t="s">
        <v>527</v>
      </c>
      <c r="C28" s="177">
        <v>16</v>
      </c>
      <c r="D28" s="200"/>
    </row>
    <row r="29" spans="1:5">
      <c r="A29" s="238"/>
      <c r="B29" s="11" t="s">
        <v>534</v>
      </c>
      <c r="C29" s="177">
        <v>17</v>
      </c>
      <c r="D29" s="200"/>
    </row>
    <row r="30" spans="1:5">
      <c r="A30" s="8"/>
      <c r="B30" s="11" t="s">
        <v>554</v>
      </c>
      <c r="C30" s="177">
        <v>18</v>
      </c>
      <c r="D30" s="200"/>
    </row>
    <row r="31" spans="1:5">
      <c r="A31" s="8"/>
      <c r="B31" s="11" t="s">
        <v>555</v>
      </c>
      <c r="C31" s="177">
        <v>19</v>
      </c>
      <c r="D31" s="200"/>
    </row>
    <row r="32" spans="1:5">
      <c r="A32" s="8"/>
      <c r="B32" s="165" t="s">
        <v>563</v>
      </c>
      <c r="C32" s="177">
        <v>20</v>
      </c>
      <c r="D32" s="200"/>
    </row>
    <row r="33" spans="1:4">
      <c r="A33" s="8"/>
      <c r="B33" s="165" t="s">
        <v>183</v>
      </c>
      <c r="C33" s="177">
        <v>21</v>
      </c>
      <c r="D33" s="200"/>
    </row>
    <row r="34" spans="1:4">
      <c r="C34" s="177"/>
      <c r="D34" s="200"/>
    </row>
    <row r="35" spans="1:4">
      <c r="B35" s="43" t="s">
        <v>35</v>
      </c>
      <c r="C35" s="177"/>
      <c r="D35" s="177"/>
    </row>
    <row r="36" spans="1:4">
      <c r="A36" s="8"/>
      <c r="B36" s="11" t="s">
        <v>186</v>
      </c>
      <c r="C36" s="177">
        <v>22</v>
      </c>
      <c r="D36" s="200"/>
    </row>
    <row r="37" spans="1:4">
      <c r="B37" s="2"/>
      <c r="C37" s="177"/>
      <c r="D37" s="200"/>
    </row>
    <row r="38" spans="1:4">
      <c r="B38" s="43" t="s">
        <v>571</v>
      </c>
      <c r="C38" s="177"/>
      <c r="D38" s="177"/>
    </row>
    <row r="39" spans="1:4">
      <c r="A39" s="8"/>
      <c r="B39" s="11" t="s">
        <v>572</v>
      </c>
      <c r="C39" s="177">
        <v>23</v>
      </c>
      <c r="D39" s="177"/>
    </row>
    <row r="40" spans="1:4">
      <c r="B40" s="2"/>
      <c r="C40" s="177"/>
      <c r="D40" s="177"/>
    </row>
    <row r="41" spans="1:4">
      <c r="B41" s="43" t="s">
        <v>265</v>
      </c>
      <c r="C41" s="177"/>
      <c r="D41" s="200"/>
    </row>
    <row r="42" spans="1:4">
      <c r="A42" s="238"/>
      <c r="B42" s="48" t="s">
        <v>698</v>
      </c>
      <c r="C42" s="177">
        <v>24</v>
      </c>
      <c r="D42" s="200"/>
    </row>
    <row r="43" spans="1:4">
      <c r="A43" s="238"/>
      <c r="B43" s="48" t="s">
        <v>592</v>
      </c>
      <c r="C43" s="177">
        <v>25</v>
      </c>
      <c r="D43" s="200"/>
    </row>
    <row r="44" spans="1:4">
      <c r="A44" s="238"/>
      <c r="B44" s="48" t="s">
        <v>635</v>
      </c>
      <c r="C44" s="177">
        <v>26</v>
      </c>
      <c r="D44" s="76"/>
    </row>
    <row r="45" spans="1:4">
      <c r="B45" s="188"/>
      <c r="C45" s="177"/>
      <c r="D45" s="200"/>
    </row>
    <row r="46" spans="1:4">
      <c r="B46" s="43" t="s">
        <v>228</v>
      </c>
      <c r="C46" s="177"/>
      <c r="D46" s="200"/>
    </row>
    <row r="47" spans="1:4">
      <c r="A47" s="8"/>
      <c r="B47" s="165" t="s">
        <v>185</v>
      </c>
      <c r="C47" s="177">
        <v>27</v>
      </c>
      <c r="D47" s="200"/>
    </row>
    <row r="48" spans="1:4">
      <c r="A48" s="8"/>
      <c r="B48" s="11" t="s">
        <v>661</v>
      </c>
      <c r="C48" s="177">
        <v>28</v>
      </c>
      <c r="D48" s="200"/>
    </row>
    <row r="49" spans="1:3">
      <c r="A49" s="8"/>
      <c r="B49" s="165" t="s">
        <v>662</v>
      </c>
      <c r="C49" s="177">
        <v>29</v>
      </c>
    </row>
  </sheetData>
  <hyperlinks>
    <hyperlink ref="C5" location="'1'!A1" display="'1'!A1" xr:uid="{A33147B9-1B49-4CB8-8ED6-E55EDADDDB17}"/>
    <hyperlink ref="C6" location="'2'!A1" display="'2'!A1" xr:uid="{8101722D-6B92-4260-A2FD-D74C776A606F}"/>
    <hyperlink ref="C7" location="'3'!A1" display="3" xr:uid="{D97A38AB-3DAA-4498-AF3A-5FAF881F7BFF}"/>
    <hyperlink ref="C10" location="'4'!A1" display="4" xr:uid="{2DD9D000-1DAA-4C8D-B679-4C1246A8F79D}"/>
    <hyperlink ref="C11" location="'5'!A1" display="5" xr:uid="{A5FD2226-2D55-4CC6-943B-E57F31A82C9E}"/>
    <hyperlink ref="C14" location="'6'!A1" display="6" xr:uid="{11243A81-3DE9-4017-8280-688BE8FBEAF5}"/>
    <hyperlink ref="C15" location="'7'!A1" display="7" xr:uid="{95A88F56-4D27-4371-BBB1-A9415139A91D}"/>
    <hyperlink ref="C16" location="'8'!A1" display="8" xr:uid="{37C44A9E-0A1C-4AF6-8D68-D27A1EB27AE7}"/>
    <hyperlink ref="C17" location="'9'!A1" display="9" xr:uid="{C4B3A044-0AFE-46AF-BE8D-C6C60678D8B1}"/>
    <hyperlink ref="C18" location="'10'!A1" display="10" xr:uid="{E31B2898-AD89-4BB0-BAA5-4C8C8EE6ABAC}"/>
    <hyperlink ref="C21" location="'11'!A1" display="11" xr:uid="{FCF66426-A46E-4269-9030-B13F6DE283FB}"/>
    <hyperlink ref="C22" location="'12'!A1" display="12" xr:uid="{961DB87B-FC16-4345-94ED-B4013A97C062}"/>
    <hyperlink ref="C25" location="'13'!A1" display="13" xr:uid="{CB41F2A2-7CA8-4488-B372-431D5229D908}"/>
    <hyperlink ref="C26" location="'14'!A1" display="14" xr:uid="{73CDE5B7-549A-4495-8876-5C30AEA827CC}"/>
    <hyperlink ref="C27" location="'15'!A1" display="15" xr:uid="{85ECF288-62E6-40EF-AFDC-43529DE30DEA}"/>
    <hyperlink ref="C28" location="'16'!A1" display="16" xr:uid="{FF058FFB-703E-45EB-BD76-349B1611C132}"/>
    <hyperlink ref="C29" location="'17'!A1" display="17" xr:uid="{D659FFDA-EB3F-4AFE-8296-1D1FEF6FF86C}"/>
    <hyperlink ref="C30" location="'18'!A1" display="18" xr:uid="{49D7F0C4-D27A-4B12-AED8-BD7C9FCCDA13}"/>
    <hyperlink ref="C31" location="'19'!A1" display="19" xr:uid="{3F2BF865-FA5B-47D5-82BB-CB85A52DEF36}"/>
    <hyperlink ref="C32" location="'20'!A1" display="20" xr:uid="{B609B855-3361-4BAA-B88D-234AAE900463}"/>
    <hyperlink ref="C33" location="'21'!A1" display="21" xr:uid="{A8BD9E12-AB39-42D0-9897-A6C283FE5E9A}"/>
    <hyperlink ref="C36" location="'22'!A1" display="22" xr:uid="{F4B27084-BF72-4340-BF95-F47ABFF12CB3}"/>
    <hyperlink ref="C42" location="'24'!A1" display="24" xr:uid="{188C2DF7-1317-4753-B995-7E7104FB1FDD}"/>
    <hyperlink ref="C43" location="'25'!A1" display="25" xr:uid="{61D3674A-B59A-44FE-AF8D-A3DC9796D2EA}"/>
    <hyperlink ref="C44" location="'26'!A1" display="26" xr:uid="{5F8B5A71-EBDC-4BC9-9A3A-023B0447E58A}"/>
    <hyperlink ref="C47" location="'27'!A1" display="27" xr:uid="{3805560D-1EFB-49B9-A3AE-C0FBBC1BBE34}"/>
    <hyperlink ref="C48" location="'28'!A1" display="28" xr:uid="{E2A3FB1E-4F8A-406A-966D-40A8EEC499F0}"/>
    <hyperlink ref="C49" location="'29'!A1" display="29" xr:uid="{5222C7B3-9D93-4070-8B46-2DE13FF11AEB}"/>
    <hyperlink ref="C39" location="'23'!A1" display="23" xr:uid="{D312C66E-41BC-46AD-9806-FC4C18DF758F}"/>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460-3F6D-4C9E-8206-517A66D5773E}">
  <dimension ref="B1:P39"/>
  <sheetViews>
    <sheetView zoomScale="90" zoomScaleNormal="90" workbookViewId="0"/>
  </sheetViews>
  <sheetFormatPr defaultRowHeight="15"/>
  <cols>
    <col min="2" max="2" width="9.28515625" style="75" customWidth="1"/>
    <col min="3" max="3" width="76.7109375" style="50" customWidth="1"/>
    <col min="4" max="11" width="18.5703125" style="50" customWidth="1"/>
  </cols>
  <sheetData>
    <row r="1" spans="2:16" s="50" customFormat="1">
      <c r="B1" s="75"/>
    </row>
    <row r="2" spans="2:16" ht="18.75">
      <c r="B2" s="109" t="s">
        <v>636</v>
      </c>
      <c r="C2" s="105"/>
      <c r="D2" s="105"/>
      <c r="E2" s="105"/>
      <c r="F2" s="105"/>
      <c r="G2" s="105"/>
      <c r="H2" s="105"/>
      <c r="I2" s="105"/>
      <c r="J2" s="105"/>
      <c r="K2" s="105"/>
      <c r="M2" s="452" t="s">
        <v>181</v>
      </c>
      <c r="N2" s="453"/>
    </row>
    <row r="3" spans="2:16">
      <c r="M3" s="454"/>
      <c r="N3" s="455"/>
    </row>
    <row r="4" spans="2:16" ht="34.5" customHeight="1">
      <c r="B4" s="73" t="s">
        <v>167</v>
      </c>
      <c r="C4" s="1"/>
      <c r="D4" s="468" t="s">
        <v>637</v>
      </c>
      <c r="E4" s="468"/>
      <c r="F4" s="468"/>
      <c r="G4" s="468"/>
      <c r="H4" s="468" t="s">
        <v>638</v>
      </c>
      <c r="I4" s="468"/>
      <c r="J4" s="468"/>
      <c r="K4" s="468"/>
    </row>
    <row r="5" spans="2:16" ht="16.5">
      <c r="B5" s="288" t="s">
        <v>450</v>
      </c>
      <c r="C5" s="48" t="s">
        <v>168</v>
      </c>
      <c r="D5" s="285" t="s">
        <v>853</v>
      </c>
      <c r="E5" s="285" t="s">
        <v>854</v>
      </c>
      <c r="F5" s="285" t="s">
        <v>855</v>
      </c>
      <c r="G5" s="286" t="s">
        <v>851</v>
      </c>
      <c r="H5" s="285" t="s">
        <v>853</v>
      </c>
      <c r="I5" s="285" t="s">
        <v>854</v>
      </c>
      <c r="J5" s="285" t="s">
        <v>855</v>
      </c>
      <c r="K5" s="286" t="s">
        <v>851</v>
      </c>
    </row>
    <row r="6" spans="2:16" ht="16.5">
      <c r="B6" s="288" t="s">
        <v>639</v>
      </c>
      <c r="C6" s="284" t="s">
        <v>640</v>
      </c>
      <c r="D6" s="287"/>
      <c r="E6" s="287"/>
      <c r="F6" s="287"/>
      <c r="G6" s="287"/>
      <c r="H6" s="287"/>
      <c r="I6" s="287"/>
      <c r="J6" s="287"/>
      <c r="K6" s="287"/>
      <c r="L6" s="2"/>
    </row>
    <row r="7" spans="2:16" ht="16.5">
      <c r="B7" s="53" t="s">
        <v>171</v>
      </c>
      <c r="C7" s="6"/>
      <c r="D7" s="6"/>
      <c r="E7" s="6"/>
      <c r="F7" s="6"/>
      <c r="G7" s="6"/>
      <c r="H7" s="6"/>
      <c r="I7" s="6"/>
      <c r="J7" s="6"/>
      <c r="K7" s="6"/>
      <c r="L7" s="2"/>
    </row>
    <row r="8" spans="2:16" ht="16.5">
      <c r="B8" s="85">
        <v>1</v>
      </c>
      <c r="C8" s="2" t="s">
        <v>125</v>
      </c>
      <c r="D8" s="260"/>
      <c r="E8" s="260"/>
      <c r="F8" s="260"/>
      <c r="G8" s="260"/>
      <c r="H8" s="5">
        <v>26137.612759030002</v>
      </c>
      <c r="I8" s="5">
        <v>26878.506040089167</v>
      </c>
      <c r="J8" s="5">
        <v>24088.70252415811</v>
      </c>
      <c r="K8" s="5">
        <v>27183.002361459025</v>
      </c>
      <c r="L8" s="2"/>
    </row>
    <row r="9" spans="2:16" ht="16.5">
      <c r="B9" s="53" t="s">
        <v>170</v>
      </c>
      <c r="C9" s="6"/>
      <c r="D9" s="101"/>
      <c r="E9" s="101"/>
      <c r="F9" s="101"/>
      <c r="G9" s="101"/>
      <c r="H9" s="101"/>
      <c r="I9" s="101"/>
      <c r="J9" s="101"/>
      <c r="K9" s="101"/>
      <c r="L9" s="2"/>
    </row>
    <row r="10" spans="2:16" ht="16.5">
      <c r="B10" s="85">
        <v>2</v>
      </c>
      <c r="C10" s="12" t="s">
        <v>837</v>
      </c>
      <c r="D10" s="368">
        <v>50159.22202458333</v>
      </c>
      <c r="E10" s="368">
        <v>51709.358761000003</v>
      </c>
      <c r="F10" s="368">
        <v>48521.916284367428</v>
      </c>
      <c r="G10" s="368">
        <v>53014.707592729348</v>
      </c>
      <c r="H10" s="368">
        <v>3275.9300916875</v>
      </c>
      <c r="I10" s="368">
        <v>3393.6205838333335</v>
      </c>
      <c r="J10" s="368">
        <v>3215.0165093270762</v>
      </c>
      <c r="K10" s="368">
        <v>3561.4380736073103</v>
      </c>
      <c r="L10" s="2"/>
      <c r="N10" s="126"/>
      <c r="O10" s="126"/>
      <c r="P10" s="126"/>
    </row>
    <row r="11" spans="2:16" ht="16.5">
      <c r="B11" s="85">
        <v>3</v>
      </c>
      <c r="C11" s="24" t="s">
        <v>126</v>
      </c>
      <c r="D11" s="368">
        <v>38144.754421416663</v>
      </c>
      <c r="E11" s="368">
        <v>39131.798052500002</v>
      </c>
      <c r="F11" s="368">
        <v>36363.689945809994</v>
      </c>
      <c r="G11" s="368">
        <v>39099.773830473328</v>
      </c>
      <c r="H11" s="368">
        <v>1907.2377210708335</v>
      </c>
      <c r="I11" s="368">
        <v>1956.5899026250001</v>
      </c>
      <c r="J11" s="368">
        <v>1818.1844972905003</v>
      </c>
      <c r="K11" s="368">
        <v>1954.9886915236666</v>
      </c>
      <c r="L11" s="2"/>
    </row>
    <row r="12" spans="2:16" ht="16.5">
      <c r="B12" s="85">
        <v>4</v>
      </c>
      <c r="C12" s="24" t="s">
        <v>127</v>
      </c>
      <c r="D12" s="368">
        <v>12014.467603166666</v>
      </c>
      <c r="E12" s="368">
        <v>12577.560708499999</v>
      </c>
      <c r="F12" s="368">
        <v>12158.226338557424</v>
      </c>
      <c r="G12" s="368">
        <v>13914.933762256022</v>
      </c>
      <c r="H12" s="368">
        <v>1368.6923706166665</v>
      </c>
      <c r="I12" s="368">
        <v>1437.0306812083334</v>
      </c>
      <c r="J12" s="368">
        <v>1396.8320120365759</v>
      </c>
      <c r="K12" s="368">
        <v>1606.449382083644</v>
      </c>
      <c r="L12" s="2"/>
    </row>
    <row r="13" spans="2:16" ht="16.5">
      <c r="B13" s="85">
        <v>5</v>
      </c>
      <c r="C13" s="2" t="s">
        <v>128</v>
      </c>
      <c r="D13" s="368">
        <v>12933.808291833335</v>
      </c>
      <c r="E13" s="368">
        <v>12726.674789794166</v>
      </c>
      <c r="F13" s="368">
        <v>11884.315955191667</v>
      </c>
      <c r="G13" s="368">
        <v>12005.076330315835</v>
      </c>
      <c r="H13" s="368">
        <v>6065.0233645666667</v>
      </c>
      <c r="I13" s="368">
        <v>5958.4259518441668</v>
      </c>
      <c r="J13" s="368">
        <v>5588.7450293043339</v>
      </c>
      <c r="K13" s="368">
        <v>5743.716681720166</v>
      </c>
      <c r="L13" s="2"/>
    </row>
    <row r="14" spans="2:16" ht="33">
      <c r="B14" s="85">
        <v>6</v>
      </c>
      <c r="C14" s="12" t="s">
        <v>129</v>
      </c>
      <c r="D14" s="375">
        <v>0</v>
      </c>
      <c r="E14" s="375">
        <v>0</v>
      </c>
      <c r="F14" s="375">
        <v>0</v>
      </c>
      <c r="G14" s="375">
        <v>0</v>
      </c>
      <c r="H14" s="375">
        <v>0</v>
      </c>
      <c r="I14" s="375">
        <v>0</v>
      </c>
      <c r="J14" s="375">
        <v>0</v>
      </c>
      <c r="K14" s="375">
        <v>0</v>
      </c>
      <c r="L14" s="2"/>
    </row>
    <row r="15" spans="2:16" ht="16.5">
      <c r="B15" s="85">
        <v>7</v>
      </c>
      <c r="C15" s="2" t="s">
        <v>130</v>
      </c>
      <c r="D15" s="368">
        <v>12933.808291833335</v>
      </c>
      <c r="E15" s="368">
        <v>12726.674789794166</v>
      </c>
      <c r="F15" s="368">
        <v>11884.315955191667</v>
      </c>
      <c r="G15" s="368">
        <v>12005.076330315835</v>
      </c>
      <c r="H15" s="368">
        <v>6065.0233645666667</v>
      </c>
      <c r="I15" s="368">
        <v>5958.4259518441668</v>
      </c>
      <c r="J15" s="368">
        <v>5588.7450293043339</v>
      </c>
      <c r="K15" s="368">
        <v>5743.716681720166</v>
      </c>
      <c r="L15" s="126"/>
      <c r="M15" s="126"/>
      <c r="O15" s="126"/>
    </row>
    <row r="16" spans="2:16" ht="16.5">
      <c r="B16" s="85">
        <v>8</v>
      </c>
      <c r="C16" s="2" t="s">
        <v>131</v>
      </c>
      <c r="D16" s="375">
        <v>0</v>
      </c>
      <c r="E16" s="375">
        <v>0</v>
      </c>
      <c r="F16" s="375">
        <v>0</v>
      </c>
      <c r="G16" s="375">
        <v>0</v>
      </c>
      <c r="H16" s="375">
        <v>0</v>
      </c>
      <c r="I16" s="375">
        <v>0</v>
      </c>
      <c r="J16" s="375">
        <v>0</v>
      </c>
      <c r="K16" s="375">
        <v>0</v>
      </c>
      <c r="L16" s="2"/>
    </row>
    <row r="17" spans="2:12" ht="16.5">
      <c r="B17" s="85">
        <v>9</v>
      </c>
      <c r="C17" s="2" t="s">
        <v>132</v>
      </c>
      <c r="D17" s="381"/>
      <c r="E17" s="381"/>
      <c r="F17" s="381"/>
      <c r="G17" s="381"/>
      <c r="H17" s="368">
        <v>121.82778498833335</v>
      </c>
      <c r="I17" s="368">
        <v>120.30104329916666</v>
      </c>
      <c r="J17" s="368">
        <v>187.22575994281908</v>
      </c>
      <c r="K17" s="368">
        <v>198.55709368102518</v>
      </c>
      <c r="L17" s="2"/>
    </row>
    <row r="18" spans="2:12" ht="16.5">
      <c r="B18" s="85">
        <v>10</v>
      </c>
      <c r="C18" s="2" t="s">
        <v>641</v>
      </c>
      <c r="D18" s="368">
        <v>27263.565698750001</v>
      </c>
      <c r="E18" s="368">
        <v>26929.575965083332</v>
      </c>
      <c r="F18" s="368">
        <v>26513.530530914621</v>
      </c>
      <c r="G18" s="368">
        <v>25639.87314445126</v>
      </c>
      <c r="H18" s="368">
        <v>2614.4490720208341</v>
      </c>
      <c r="I18" s="368">
        <v>2493.426672475</v>
      </c>
      <c r="J18" s="368">
        <v>2488.9702213434857</v>
      </c>
      <c r="K18" s="368">
        <v>2256.1489626192761</v>
      </c>
      <c r="L18" s="2"/>
    </row>
    <row r="19" spans="2:12" ht="33">
      <c r="B19" s="85">
        <v>11</v>
      </c>
      <c r="C19" s="12" t="s">
        <v>642</v>
      </c>
      <c r="D19" s="368">
        <v>263.45712183333336</v>
      </c>
      <c r="E19" s="368">
        <v>266.40135099999998</v>
      </c>
      <c r="F19" s="368">
        <v>266.6181299013694</v>
      </c>
      <c r="G19" s="368">
        <v>292.58403368636942</v>
      </c>
      <c r="H19" s="368">
        <v>263.45712183333336</v>
      </c>
      <c r="I19" s="368">
        <v>266.40135099999998</v>
      </c>
      <c r="J19" s="368">
        <v>266.6181299013694</v>
      </c>
      <c r="K19" s="368">
        <v>292.58403368636942</v>
      </c>
      <c r="L19" s="2"/>
    </row>
    <row r="20" spans="2:12" ht="16.5">
      <c r="B20" s="85">
        <v>12</v>
      </c>
      <c r="C20" s="2" t="s">
        <v>133</v>
      </c>
      <c r="D20" s="375">
        <v>0</v>
      </c>
      <c r="E20" s="375">
        <v>0</v>
      </c>
      <c r="F20" s="375">
        <v>0</v>
      </c>
      <c r="G20" s="375">
        <v>0</v>
      </c>
      <c r="H20" s="375">
        <v>0</v>
      </c>
      <c r="I20" s="375">
        <v>0</v>
      </c>
      <c r="J20" s="375">
        <v>0</v>
      </c>
      <c r="K20" s="375">
        <v>0</v>
      </c>
      <c r="L20" s="2"/>
    </row>
    <row r="21" spans="2:12" ht="16.5">
      <c r="B21" s="85">
        <v>13</v>
      </c>
      <c r="C21" s="2" t="s">
        <v>134</v>
      </c>
      <c r="D21" s="368">
        <v>27000.108576916668</v>
      </c>
      <c r="E21" s="368">
        <v>26663.174614083331</v>
      </c>
      <c r="F21" s="368">
        <v>26246.912401013247</v>
      </c>
      <c r="G21" s="368">
        <v>25347.28911076489</v>
      </c>
      <c r="H21" s="368">
        <v>2350.9919501875006</v>
      </c>
      <c r="I21" s="368">
        <v>2227.0253214750001</v>
      </c>
      <c r="J21" s="368">
        <v>2222.352091442116</v>
      </c>
      <c r="K21" s="368">
        <v>1963.5649289329069</v>
      </c>
      <c r="L21" s="2"/>
    </row>
    <row r="22" spans="2:12" ht="16.5">
      <c r="B22" s="85">
        <v>14</v>
      </c>
      <c r="C22" s="2" t="s">
        <v>135</v>
      </c>
      <c r="D22" s="368">
        <v>2331.49152</v>
      </c>
      <c r="E22" s="368">
        <v>2384.7819711666666</v>
      </c>
      <c r="F22" s="368">
        <v>2360.0585663083334</v>
      </c>
      <c r="G22" s="368">
        <v>2592.2589856366667</v>
      </c>
      <c r="H22" s="368">
        <v>2331.49152</v>
      </c>
      <c r="I22" s="368">
        <v>2384.7819711666666</v>
      </c>
      <c r="J22" s="368">
        <v>2360.0585663083334</v>
      </c>
      <c r="K22" s="368">
        <v>2592.2589856366667</v>
      </c>
      <c r="L22" s="2"/>
    </row>
    <row r="23" spans="2:12" ht="16.5">
      <c r="B23" s="85">
        <v>15</v>
      </c>
      <c r="C23" s="2" t="s">
        <v>136</v>
      </c>
      <c r="D23" s="368">
        <v>0</v>
      </c>
      <c r="E23" s="368">
        <v>0</v>
      </c>
      <c r="F23" s="368">
        <v>0</v>
      </c>
      <c r="G23" s="368">
        <v>0</v>
      </c>
      <c r="H23" s="368">
        <v>0</v>
      </c>
      <c r="I23" s="368">
        <v>0</v>
      </c>
      <c r="J23" s="368">
        <v>0</v>
      </c>
      <c r="K23" s="368">
        <v>0</v>
      </c>
      <c r="L23" s="2"/>
    </row>
    <row r="24" spans="2:12" ht="16.5">
      <c r="B24" s="85">
        <v>16</v>
      </c>
      <c r="C24" s="2" t="s">
        <v>172</v>
      </c>
      <c r="D24" s="381"/>
      <c r="E24" s="381"/>
      <c r="F24" s="381"/>
      <c r="G24" s="381"/>
      <c r="H24" s="368">
        <v>14408.721833263333</v>
      </c>
      <c r="I24" s="368">
        <v>14350.556222618332</v>
      </c>
      <c r="J24" s="368">
        <v>13840.016086226047</v>
      </c>
      <c r="K24" s="368">
        <v>14352.119797264444</v>
      </c>
      <c r="L24" s="2"/>
    </row>
    <row r="25" spans="2:12" ht="16.5">
      <c r="B25" s="53" t="s">
        <v>169</v>
      </c>
      <c r="C25" s="6"/>
      <c r="D25" s="382"/>
      <c r="E25" s="382"/>
      <c r="F25" s="382"/>
      <c r="G25" s="382"/>
      <c r="H25" s="382"/>
      <c r="I25" s="382"/>
      <c r="J25" s="382"/>
      <c r="K25" s="382"/>
      <c r="L25" s="2"/>
    </row>
    <row r="26" spans="2:12" ht="16.5">
      <c r="B26" s="85">
        <v>17</v>
      </c>
      <c r="C26" s="2" t="s">
        <v>643</v>
      </c>
      <c r="D26" s="368">
        <v>11719.482621749999</v>
      </c>
      <c r="E26" s="368">
        <v>12942.992436333334</v>
      </c>
      <c r="F26" s="368">
        <v>10769.886263483333</v>
      </c>
      <c r="G26" s="368">
        <v>13366.272257136523</v>
      </c>
      <c r="H26" s="368">
        <v>1457.3987886933337</v>
      </c>
      <c r="I26" s="368">
        <v>1445.7976712241668</v>
      </c>
      <c r="J26" s="368">
        <v>1406.8634047455919</v>
      </c>
      <c r="K26" s="368">
        <v>1283.2389086069702</v>
      </c>
      <c r="L26" s="2"/>
    </row>
    <row r="27" spans="2:12" ht="16.5">
      <c r="B27" s="85">
        <v>18</v>
      </c>
      <c r="C27" s="2" t="s">
        <v>140</v>
      </c>
      <c r="D27" s="368">
        <v>734.70797749999997</v>
      </c>
      <c r="E27" s="368">
        <v>782.31864916666666</v>
      </c>
      <c r="F27" s="368">
        <v>698.64210494999998</v>
      </c>
      <c r="G27" s="368">
        <v>667.59554442249987</v>
      </c>
      <c r="H27" s="368">
        <v>539.5129628333334</v>
      </c>
      <c r="I27" s="368">
        <v>591.01422420833342</v>
      </c>
      <c r="J27" s="368">
        <v>510.12499311124992</v>
      </c>
      <c r="K27" s="368">
        <v>502.99874521874983</v>
      </c>
      <c r="L27" s="2"/>
    </row>
    <row r="28" spans="2:12" ht="16.5">
      <c r="B28" s="85">
        <v>19</v>
      </c>
      <c r="C28" s="2" t="s">
        <v>141</v>
      </c>
      <c r="D28" s="368">
        <v>6170.1353178333329</v>
      </c>
      <c r="E28" s="368">
        <v>6722.602085333333</v>
      </c>
      <c r="F28" s="368">
        <v>5892.4216216588811</v>
      </c>
      <c r="G28" s="368">
        <v>7162.0773891222143</v>
      </c>
      <c r="H28" s="368">
        <v>1369.5618318333336</v>
      </c>
      <c r="I28" s="368">
        <v>1461.2249825333336</v>
      </c>
      <c r="J28" s="368">
        <v>1298.6166942102145</v>
      </c>
      <c r="K28" s="368">
        <v>1545.8385822488813</v>
      </c>
      <c r="L28" s="2"/>
    </row>
    <row r="29" spans="2:12" ht="49.5" customHeight="1">
      <c r="B29" s="85" t="s">
        <v>75</v>
      </c>
      <c r="C29" s="12" t="s">
        <v>644</v>
      </c>
      <c r="D29" s="381"/>
      <c r="E29" s="381"/>
      <c r="F29" s="381"/>
      <c r="G29" s="381"/>
      <c r="H29" s="375">
        <v>0</v>
      </c>
      <c r="I29" s="375">
        <v>0</v>
      </c>
      <c r="J29" s="375">
        <v>0</v>
      </c>
      <c r="K29" s="375">
        <v>0</v>
      </c>
      <c r="L29" s="2"/>
    </row>
    <row r="30" spans="2:12" ht="16.5">
      <c r="B30" s="85" t="s">
        <v>76</v>
      </c>
      <c r="C30" s="2" t="s">
        <v>174</v>
      </c>
      <c r="D30" s="381"/>
      <c r="E30" s="381"/>
      <c r="F30" s="381"/>
      <c r="G30" s="381"/>
      <c r="H30" s="375">
        <v>0</v>
      </c>
      <c r="I30" s="375">
        <v>0</v>
      </c>
      <c r="J30" s="375">
        <v>0</v>
      </c>
      <c r="K30" s="375">
        <v>0</v>
      </c>
      <c r="L30" s="2"/>
    </row>
    <row r="31" spans="2:12" ht="16.5">
      <c r="B31" s="85">
        <v>20</v>
      </c>
      <c r="C31" s="2" t="s">
        <v>173</v>
      </c>
      <c r="D31" s="368">
        <v>18624.325917083333</v>
      </c>
      <c r="E31" s="368">
        <v>20447.913170833333</v>
      </c>
      <c r="F31" s="368">
        <v>17360.949990092216</v>
      </c>
      <c r="G31" s="368">
        <v>21195.945190681236</v>
      </c>
      <c r="H31" s="368">
        <v>3366.4735833600007</v>
      </c>
      <c r="I31" s="368">
        <v>3498.0368779658338</v>
      </c>
      <c r="J31" s="368">
        <v>3215.6050920670568</v>
      </c>
      <c r="K31" s="368">
        <v>3332.0762360746012</v>
      </c>
      <c r="L31" s="2"/>
    </row>
    <row r="32" spans="2:12" ht="16.5">
      <c r="B32" s="85" t="s">
        <v>137</v>
      </c>
      <c r="C32" s="2" t="s">
        <v>645</v>
      </c>
      <c r="D32" s="375">
        <v>0</v>
      </c>
      <c r="E32" s="375">
        <v>0</v>
      </c>
      <c r="F32" s="375">
        <v>0</v>
      </c>
      <c r="G32" s="375">
        <v>0</v>
      </c>
      <c r="H32" s="375">
        <v>0</v>
      </c>
      <c r="I32" s="375">
        <v>0</v>
      </c>
      <c r="J32" s="375">
        <v>0</v>
      </c>
      <c r="K32" s="375">
        <v>0</v>
      </c>
      <c r="L32" s="2"/>
    </row>
    <row r="33" spans="2:12" ht="16.5">
      <c r="B33" s="85" t="s">
        <v>138</v>
      </c>
      <c r="C33" s="2" t="s">
        <v>646</v>
      </c>
      <c r="D33" s="375">
        <v>0</v>
      </c>
      <c r="E33" s="375">
        <v>0</v>
      </c>
      <c r="F33" s="375">
        <v>0</v>
      </c>
      <c r="G33" s="375">
        <v>0</v>
      </c>
      <c r="H33" s="375">
        <v>0</v>
      </c>
      <c r="I33" s="375">
        <v>0</v>
      </c>
      <c r="J33" s="375">
        <v>0</v>
      </c>
      <c r="K33" s="375">
        <v>0</v>
      </c>
      <c r="L33" s="2"/>
    </row>
    <row r="34" spans="2:12" ht="16.5">
      <c r="B34" s="85" t="s">
        <v>139</v>
      </c>
      <c r="C34" s="2" t="s">
        <v>142</v>
      </c>
      <c r="D34" s="368">
        <v>18624.325917083333</v>
      </c>
      <c r="E34" s="368">
        <v>20447.913170833333</v>
      </c>
      <c r="F34" s="368">
        <v>17360.949990092216</v>
      </c>
      <c r="G34" s="368">
        <v>21195.945190681236</v>
      </c>
      <c r="H34" s="368">
        <v>3366.4735833600007</v>
      </c>
      <c r="I34" s="368">
        <v>3498.0368779658338</v>
      </c>
      <c r="J34" s="368">
        <v>3215.6050920670568</v>
      </c>
      <c r="K34" s="368">
        <v>3332.0762360746012</v>
      </c>
    </row>
    <row r="35" spans="2:12" ht="16.5">
      <c r="B35" s="53" t="s">
        <v>175</v>
      </c>
      <c r="C35" s="6"/>
      <c r="D35" s="383"/>
      <c r="E35" s="383"/>
      <c r="F35" s="383"/>
      <c r="G35" s="383"/>
      <c r="H35" s="507" t="s">
        <v>175</v>
      </c>
      <c r="I35" s="507"/>
      <c r="J35" s="507"/>
      <c r="K35" s="507"/>
    </row>
    <row r="36" spans="2:12" ht="16.5">
      <c r="B36" s="93">
        <v>21</v>
      </c>
      <c r="C36" s="43" t="s">
        <v>143</v>
      </c>
      <c r="D36" s="381"/>
      <c r="E36" s="381"/>
      <c r="F36" s="381"/>
      <c r="G36" s="381"/>
      <c r="H36" s="368">
        <v>26137.612759030002</v>
      </c>
      <c r="I36" s="368">
        <v>26878.506040089167</v>
      </c>
      <c r="J36" s="368">
        <v>24088.70252415811</v>
      </c>
      <c r="K36" s="368">
        <v>27183.002361459025</v>
      </c>
    </row>
    <row r="37" spans="2:12" ht="16.5">
      <c r="B37" s="93">
        <v>22</v>
      </c>
      <c r="C37" s="43" t="s">
        <v>144</v>
      </c>
      <c r="D37" s="381"/>
      <c r="E37" s="381"/>
      <c r="F37" s="381"/>
      <c r="G37" s="381"/>
      <c r="H37" s="368">
        <v>11042.248249903332</v>
      </c>
      <c r="I37" s="368">
        <v>10852.519344652499</v>
      </c>
      <c r="J37" s="368">
        <v>10624.41099415899</v>
      </c>
      <c r="K37" s="368">
        <v>11020.043561189843</v>
      </c>
    </row>
    <row r="38" spans="2:12" ht="16.5">
      <c r="B38" s="93">
        <v>23</v>
      </c>
      <c r="C38" s="43" t="s">
        <v>145</v>
      </c>
      <c r="D38" s="381"/>
      <c r="E38" s="381"/>
      <c r="F38" s="381"/>
      <c r="G38" s="381"/>
      <c r="H38" s="368">
        <v>236.7055346655408</v>
      </c>
      <c r="I38" s="368">
        <v>247.67065771998244</v>
      </c>
      <c r="J38" s="368">
        <v>226.72976918345324</v>
      </c>
      <c r="K38" s="368">
        <v>246.66873783685895</v>
      </c>
    </row>
    <row r="39" spans="2:12" ht="16.5">
      <c r="B39" s="52"/>
    </row>
  </sheetData>
  <mergeCells count="4">
    <mergeCell ref="D4:G4"/>
    <mergeCell ref="H4:K4"/>
    <mergeCell ref="H35:K35"/>
    <mergeCell ref="M2:N3"/>
  </mergeCells>
  <hyperlinks>
    <hyperlink ref="M2:N3" location="Index!A1" display="Return to Index" xr:uid="{BF1AAB88-B93F-42FE-8DBF-33C9750368F5}"/>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6777-60BC-40D1-9A38-103D9612857F}">
  <dimension ref="A2:G11"/>
  <sheetViews>
    <sheetView showGridLines="0" zoomScale="90" zoomScaleNormal="90" workbookViewId="0">
      <selection activeCell="D5" sqref="D5:D11"/>
    </sheetView>
  </sheetViews>
  <sheetFormatPr defaultRowHeight="15"/>
  <cols>
    <col min="1" max="1" width="9.140625" style="206"/>
    <col min="2" max="2" width="8.140625" style="75" customWidth="1"/>
    <col min="3" max="3" width="53.7109375" style="126" customWidth="1"/>
    <col min="4" max="4" width="157.140625" style="126" customWidth="1"/>
    <col min="5" max="16384" width="9.140625" style="126"/>
  </cols>
  <sheetData>
    <row r="2" spans="2:7" ht="18.75" customHeight="1">
      <c r="B2" s="508" t="s">
        <v>661</v>
      </c>
      <c r="C2" s="508"/>
      <c r="D2" s="508"/>
      <c r="F2" s="452" t="s">
        <v>181</v>
      </c>
      <c r="G2" s="453"/>
    </row>
    <row r="3" spans="2:7">
      <c r="F3" s="454"/>
      <c r="G3" s="455"/>
    </row>
    <row r="4" spans="2:7" ht="34.5" customHeight="1">
      <c r="B4" s="73" t="s">
        <v>846</v>
      </c>
      <c r="C4" s="1"/>
      <c r="D4" s="263"/>
    </row>
    <row r="5" spans="2:7" ht="66" customHeight="1">
      <c r="B5" s="340" t="s">
        <v>647</v>
      </c>
      <c r="C5" s="341" t="s">
        <v>648</v>
      </c>
      <c r="D5" s="341" t="s">
        <v>863</v>
      </c>
    </row>
    <row r="6" spans="2:7" ht="33" customHeight="1">
      <c r="B6" s="340" t="s">
        <v>649</v>
      </c>
      <c r="C6" s="341" t="s">
        <v>650</v>
      </c>
      <c r="D6" s="341" t="s">
        <v>733</v>
      </c>
      <c r="E6" s="2"/>
    </row>
    <row r="7" spans="2:7" ht="148.5" customHeight="1">
      <c r="B7" s="340" t="s">
        <v>651</v>
      </c>
      <c r="C7" s="342" t="s">
        <v>652</v>
      </c>
      <c r="D7" s="343" t="s">
        <v>734</v>
      </c>
      <c r="E7" s="2"/>
    </row>
    <row r="8" spans="2:7" ht="132" customHeight="1">
      <c r="B8" s="344" t="s">
        <v>653</v>
      </c>
      <c r="C8" s="342" t="s">
        <v>654</v>
      </c>
      <c r="D8" s="343" t="s">
        <v>735</v>
      </c>
      <c r="E8" s="2"/>
    </row>
    <row r="9" spans="2:7" ht="153.75" customHeight="1">
      <c r="B9" s="340" t="s">
        <v>655</v>
      </c>
      <c r="C9" s="343" t="s">
        <v>656</v>
      </c>
      <c r="D9" s="343" t="s">
        <v>736</v>
      </c>
      <c r="E9" s="2"/>
    </row>
    <row r="10" spans="2:7" ht="110.25" customHeight="1">
      <c r="B10" s="345" t="s">
        <v>657</v>
      </c>
      <c r="C10" s="346" t="s">
        <v>658</v>
      </c>
      <c r="D10" s="343" t="s">
        <v>737</v>
      </c>
      <c r="E10" s="2"/>
    </row>
    <row r="11" spans="2:7" ht="66" customHeight="1">
      <c r="B11" s="345" t="s">
        <v>659</v>
      </c>
      <c r="C11" s="347" t="s">
        <v>660</v>
      </c>
      <c r="D11" s="343" t="s">
        <v>738</v>
      </c>
      <c r="E11" s="2"/>
    </row>
  </sheetData>
  <mergeCells count="2">
    <mergeCell ref="F2:G3"/>
    <mergeCell ref="B2:D2"/>
  </mergeCells>
  <hyperlinks>
    <hyperlink ref="F2:G3" location="Index!A1" display="Return to Index" xr:uid="{696ECF01-44D7-44F3-AE41-7571758BCF58}"/>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B243-552D-4234-8A99-2007E5828AAC}">
  <dimension ref="B2:M43"/>
  <sheetViews>
    <sheetView zoomScale="90" zoomScaleNormal="90" workbookViewId="0">
      <selection activeCell="F41" sqref="F41"/>
    </sheetView>
  </sheetViews>
  <sheetFormatPr defaultRowHeight="15"/>
  <cols>
    <col min="1" max="1" width="9.140625" style="126"/>
    <col min="2" max="2" width="8.140625" style="75" customWidth="1"/>
    <col min="3" max="3" width="76.7109375" style="126" customWidth="1"/>
    <col min="4" max="8" width="21.28515625" style="126" customWidth="1"/>
    <col min="9" max="16384" width="9.140625" style="126"/>
  </cols>
  <sheetData>
    <row r="2" spans="2:13" ht="18.75">
      <c r="B2" s="109" t="s">
        <v>662</v>
      </c>
      <c r="C2" s="105"/>
      <c r="D2" s="105"/>
      <c r="E2" s="105"/>
      <c r="F2" s="105"/>
      <c r="G2" s="105"/>
      <c r="H2" s="105"/>
      <c r="J2" s="452" t="s">
        <v>181</v>
      </c>
      <c r="K2" s="453"/>
    </row>
    <row r="3" spans="2:13">
      <c r="J3" s="454"/>
      <c r="K3" s="455"/>
    </row>
    <row r="4" spans="2:13" ht="16.5">
      <c r="B4" s="219"/>
      <c r="C4" s="47"/>
      <c r="D4" s="47"/>
      <c r="E4" s="47"/>
      <c r="F4" s="47"/>
      <c r="G4" s="47"/>
      <c r="H4" s="47"/>
      <c r="J4" s="218"/>
      <c r="K4" s="218"/>
    </row>
    <row r="5" spans="2:13" ht="17.25" customHeight="1">
      <c r="B5" s="73"/>
      <c r="C5" s="1"/>
      <c r="D5" s="473" t="s">
        <v>663</v>
      </c>
      <c r="E5" s="474"/>
      <c r="F5" s="474"/>
      <c r="G5" s="497"/>
      <c r="H5" s="471" t="s">
        <v>664</v>
      </c>
    </row>
    <row r="6" spans="2:13" ht="16.5">
      <c r="B6" s="57" t="s">
        <v>167</v>
      </c>
      <c r="C6" s="289"/>
      <c r="D6" s="290" t="s">
        <v>665</v>
      </c>
      <c r="E6" s="290" t="s">
        <v>666</v>
      </c>
      <c r="F6" s="290" t="s">
        <v>667</v>
      </c>
      <c r="G6" s="291" t="s">
        <v>668</v>
      </c>
      <c r="H6" s="469"/>
    </row>
    <row r="7" spans="2:13" ht="16.5">
      <c r="B7" s="53" t="s">
        <v>669</v>
      </c>
      <c r="C7" s="6"/>
      <c r="D7" s="6"/>
      <c r="E7" s="6"/>
      <c r="F7" s="6"/>
      <c r="G7" s="6"/>
      <c r="H7" s="6"/>
      <c r="I7" s="2"/>
    </row>
    <row r="8" spans="2:13" ht="16.5">
      <c r="B8" s="281">
        <v>1</v>
      </c>
      <c r="C8" s="166" t="s">
        <v>670</v>
      </c>
      <c r="D8" s="373">
        <v>11749.358641000001</v>
      </c>
      <c r="E8" s="373">
        <v>407.28869129000003</v>
      </c>
      <c r="F8" s="373">
        <v>400</v>
      </c>
      <c r="G8" s="373">
        <v>700</v>
      </c>
      <c r="H8" s="373">
        <v>12449.358641000001</v>
      </c>
      <c r="I8" s="2"/>
    </row>
    <row r="9" spans="2:13" ht="16.5">
      <c r="B9" s="86">
        <v>2</v>
      </c>
      <c r="C9" s="264" t="s">
        <v>671</v>
      </c>
      <c r="D9" s="374">
        <v>11749.358641000001</v>
      </c>
      <c r="E9" s="374">
        <v>407.28869129000003</v>
      </c>
      <c r="F9" s="374">
        <v>400</v>
      </c>
      <c r="G9" s="374">
        <v>700</v>
      </c>
      <c r="H9" s="374">
        <v>12449.358641000001</v>
      </c>
      <c r="I9" s="83"/>
    </row>
    <row r="10" spans="2:13" ht="16.5">
      <c r="B10" s="86">
        <v>3</v>
      </c>
      <c r="C10" s="267" t="s">
        <v>672</v>
      </c>
      <c r="D10" s="260"/>
      <c r="E10" s="374">
        <v>0</v>
      </c>
      <c r="F10" s="374">
        <v>0</v>
      </c>
      <c r="G10" s="374">
        <v>0</v>
      </c>
      <c r="H10" s="374">
        <v>0</v>
      </c>
      <c r="I10" s="2"/>
    </row>
    <row r="11" spans="2:13" ht="16.5">
      <c r="B11" s="281">
        <v>4</v>
      </c>
      <c r="C11" s="166" t="s">
        <v>673</v>
      </c>
      <c r="D11" s="292"/>
      <c r="E11" s="373">
        <v>76627.62651396</v>
      </c>
      <c r="F11" s="373">
        <v>13.76500143</v>
      </c>
      <c r="G11" s="373">
        <v>315.42513269</v>
      </c>
      <c r="H11" s="373">
        <v>72361.082394303012</v>
      </c>
      <c r="I11" s="11"/>
      <c r="J11" s="206"/>
      <c r="K11" s="206"/>
      <c r="L11" s="206"/>
      <c r="M11" s="206"/>
    </row>
    <row r="12" spans="2:13" ht="16.5">
      <c r="B12" s="86">
        <v>5</v>
      </c>
      <c r="C12" s="267" t="s">
        <v>126</v>
      </c>
      <c r="D12" s="292"/>
      <c r="E12" s="374">
        <v>61364.22546147</v>
      </c>
      <c r="F12" s="374">
        <v>3.8724937700000002</v>
      </c>
      <c r="G12" s="374">
        <v>32.956732170000002</v>
      </c>
      <c r="H12" s="374">
        <v>58332.649789648</v>
      </c>
      <c r="I12" s="2"/>
    </row>
    <row r="13" spans="2:13" ht="16.5">
      <c r="B13" s="86">
        <v>6</v>
      </c>
      <c r="C13" s="264" t="s">
        <v>127</v>
      </c>
      <c r="D13" s="260"/>
      <c r="E13" s="374">
        <v>15263.40105249</v>
      </c>
      <c r="F13" s="374">
        <v>9.8925076599999997</v>
      </c>
      <c r="G13" s="374">
        <v>282.46840051999999</v>
      </c>
      <c r="H13" s="374">
        <v>14028.432604655</v>
      </c>
      <c r="I13" s="2"/>
    </row>
    <row r="14" spans="2:13" ht="16.5">
      <c r="B14" s="281">
        <v>7</v>
      </c>
      <c r="C14" s="166" t="s">
        <v>839</v>
      </c>
      <c r="D14" s="292"/>
      <c r="E14" s="373">
        <v>15832.07854319</v>
      </c>
      <c r="F14" s="373">
        <v>25</v>
      </c>
      <c r="G14" s="373">
        <v>0</v>
      </c>
      <c r="H14" s="373">
        <v>5743.1515892650004</v>
      </c>
    </row>
    <row r="15" spans="2:13" ht="16.5">
      <c r="B15" s="85">
        <v>8</v>
      </c>
      <c r="C15" s="74" t="s">
        <v>674</v>
      </c>
      <c r="D15" s="260"/>
      <c r="E15" s="374">
        <v>0</v>
      </c>
      <c r="F15" s="374">
        <v>0</v>
      </c>
      <c r="G15" s="374">
        <v>0</v>
      </c>
      <c r="H15" s="374">
        <v>0</v>
      </c>
      <c r="I15" s="2"/>
    </row>
    <row r="16" spans="2:13" ht="16.5">
      <c r="B16" s="85">
        <v>9</v>
      </c>
      <c r="C16" s="74" t="s">
        <v>675</v>
      </c>
      <c r="D16" s="260"/>
      <c r="E16" s="374">
        <v>15832.07854319</v>
      </c>
      <c r="F16" s="374">
        <v>25</v>
      </c>
      <c r="G16" s="374">
        <v>0</v>
      </c>
      <c r="H16" s="374">
        <v>5743.1515892650004</v>
      </c>
      <c r="I16" s="2"/>
    </row>
    <row r="17" spans="2:9" ht="16.5">
      <c r="B17" s="86">
        <v>10</v>
      </c>
      <c r="C17" s="11" t="s">
        <v>676</v>
      </c>
      <c r="D17" s="292"/>
      <c r="E17" s="374">
        <v>0</v>
      </c>
      <c r="F17" s="374">
        <v>0</v>
      </c>
      <c r="G17" s="374">
        <v>0</v>
      </c>
      <c r="H17" s="374">
        <v>0</v>
      </c>
      <c r="I17" s="2"/>
    </row>
    <row r="18" spans="2:9" ht="16.5">
      <c r="B18" s="281">
        <v>11</v>
      </c>
      <c r="C18" s="301" t="s">
        <v>677</v>
      </c>
      <c r="D18" s="384">
        <v>0</v>
      </c>
      <c r="E18" s="373">
        <v>10331.489642970002</v>
      </c>
      <c r="F18" s="373">
        <v>0</v>
      </c>
      <c r="G18" s="373">
        <v>3777.0757821999996</v>
      </c>
      <c r="H18" s="373">
        <v>3777.0757821999996</v>
      </c>
      <c r="I18" s="2"/>
    </row>
    <row r="19" spans="2:9" ht="16.5">
      <c r="B19" s="85">
        <v>12</v>
      </c>
      <c r="C19" s="74" t="s">
        <v>678</v>
      </c>
      <c r="D19" s="375">
        <v>0</v>
      </c>
      <c r="E19" s="275"/>
      <c r="F19" s="275"/>
      <c r="G19" s="275"/>
      <c r="H19" s="275"/>
      <c r="I19" s="2"/>
    </row>
    <row r="20" spans="2:9" ht="33">
      <c r="B20" s="85">
        <v>13</v>
      </c>
      <c r="C20" s="356" t="s">
        <v>679</v>
      </c>
      <c r="D20" s="293"/>
      <c r="E20" s="368">
        <v>10331.489642970002</v>
      </c>
      <c r="F20" s="374">
        <v>0</v>
      </c>
      <c r="G20" s="368">
        <v>3777.0757821999996</v>
      </c>
      <c r="H20" s="368">
        <v>3777.0757821999996</v>
      </c>
      <c r="I20" s="2"/>
    </row>
    <row r="21" spans="2:9" ht="16.5">
      <c r="B21" s="93">
        <v>14</v>
      </c>
      <c r="C21" s="266" t="s">
        <v>680</v>
      </c>
      <c r="D21" s="293"/>
      <c r="E21" s="293"/>
      <c r="F21" s="293"/>
      <c r="G21" s="293"/>
      <c r="H21" s="197">
        <v>94330.668406768003</v>
      </c>
      <c r="I21" s="2"/>
    </row>
    <row r="22" spans="2:9" ht="16.5">
      <c r="B22" s="53" t="s">
        <v>681</v>
      </c>
      <c r="C22" s="6"/>
      <c r="D22" s="101"/>
      <c r="E22" s="101"/>
      <c r="F22" s="101"/>
      <c r="G22" s="101"/>
      <c r="H22" s="101"/>
      <c r="I22" s="2"/>
    </row>
    <row r="23" spans="2:9" ht="16.5">
      <c r="B23" s="281">
        <v>15</v>
      </c>
      <c r="C23" s="166" t="s">
        <v>125</v>
      </c>
      <c r="D23" s="292"/>
      <c r="E23" s="293"/>
      <c r="F23" s="293"/>
      <c r="G23" s="293"/>
      <c r="H23" s="373">
        <v>1520.7922011682999</v>
      </c>
      <c r="I23" s="2"/>
    </row>
    <row r="24" spans="2:9" ht="33" customHeight="1">
      <c r="B24" s="281" t="s">
        <v>68</v>
      </c>
      <c r="C24" s="301" t="s">
        <v>732</v>
      </c>
      <c r="D24" s="292"/>
      <c r="E24" s="373">
        <v>0</v>
      </c>
      <c r="F24" s="373">
        <v>0</v>
      </c>
      <c r="G24" s="373">
        <v>0</v>
      </c>
      <c r="H24" s="373">
        <v>0</v>
      </c>
      <c r="I24" s="2"/>
    </row>
    <row r="25" spans="2:9" ht="16.5">
      <c r="B25" s="281">
        <v>16</v>
      </c>
      <c r="C25" s="166" t="s">
        <v>682</v>
      </c>
      <c r="D25" s="292"/>
      <c r="E25" s="373">
        <v>0</v>
      </c>
      <c r="F25" s="373">
        <v>0</v>
      </c>
      <c r="G25" s="373">
        <v>0</v>
      </c>
      <c r="H25" s="373">
        <v>0</v>
      </c>
      <c r="I25" s="2"/>
    </row>
    <row r="26" spans="2:9" ht="16.5" customHeight="1">
      <c r="B26" s="281">
        <v>17</v>
      </c>
      <c r="C26" s="301" t="s">
        <v>840</v>
      </c>
      <c r="D26" s="260"/>
      <c r="E26" s="373">
        <v>15025.493733080002</v>
      </c>
      <c r="F26" s="373">
        <v>2029.2448253299999</v>
      </c>
      <c r="G26" s="373">
        <v>52933.505846330001</v>
      </c>
      <c r="H26" s="373">
        <v>47155.401149507503</v>
      </c>
      <c r="I26" s="2"/>
    </row>
    <row r="27" spans="2:9" ht="33">
      <c r="B27" s="85">
        <v>18</v>
      </c>
      <c r="C27" s="356" t="s">
        <v>683</v>
      </c>
      <c r="D27" s="260"/>
      <c r="E27" s="374">
        <v>839.71790075000001</v>
      </c>
      <c r="F27" s="374">
        <v>0</v>
      </c>
      <c r="G27" s="374">
        <v>0</v>
      </c>
      <c r="H27" s="374">
        <v>0</v>
      </c>
      <c r="I27" s="2"/>
    </row>
    <row r="28" spans="2:9" ht="49.5">
      <c r="B28" s="85">
        <v>19</v>
      </c>
      <c r="C28" s="356" t="s">
        <v>684</v>
      </c>
      <c r="D28" s="292"/>
      <c r="E28" s="374">
        <v>11520.28664584</v>
      </c>
      <c r="F28" s="374">
        <v>7.1086862999999996</v>
      </c>
      <c r="G28" s="374">
        <v>1192.9275903099999</v>
      </c>
      <c r="H28" s="374">
        <v>1789.625411708</v>
      </c>
      <c r="I28" s="2"/>
    </row>
    <row r="29" spans="2:9" ht="33.75" customHeight="1">
      <c r="B29" s="85">
        <v>20</v>
      </c>
      <c r="C29" s="356" t="s">
        <v>685</v>
      </c>
      <c r="D29" s="260"/>
      <c r="E29" s="374">
        <v>2122.9116811500003</v>
      </c>
      <c r="F29" s="374">
        <v>1528.0223611500001</v>
      </c>
      <c r="G29" s="374">
        <v>41418.227610760005</v>
      </c>
      <c r="H29" s="374">
        <v>40089.922283065498</v>
      </c>
      <c r="I29" s="2"/>
    </row>
    <row r="30" spans="2:9" ht="33">
      <c r="B30" s="85">
        <v>21</v>
      </c>
      <c r="C30" s="356" t="s">
        <v>686</v>
      </c>
      <c r="D30" s="260"/>
      <c r="E30" s="374">
        <v>66.635733509999994</v>
      </c>
      <c r="F30" s="374">
        <v>21.533867579999999</v>
      </c>
      <c r="G30" s="374">
        <v>1441.11595579</v>
      </c>
      <c r="H30" s="374">
        <v>4324.7303266785002</v>
      </c>
      <c r="I30" s="2"/>
    </row>
    <row r="31" spans="2:9" ht="16.5">
      <c r="B31" s="85">
        <v>22</v>
      </c>
      <c r="C31" s="356" t="s">
        <v>687</v>
      </c>
      <c r="D31" s="292"/>
      <c r="E31" s="374">
        <v>79.022631310000008</v>
      </c>
      <c r="F31" s="374">
        <v>93.562725360000002</v>
      </c>
      <c r="G31" s="374">
        <v>5015.6476046500002</v>
      </c>
      <c r="H31" s="374">
        <v>0</v>
      </c>
    </row>
    <row r="32" spans="2:9" ht="33">
      <c r="B32" s="288">
        <v>23</v>
      </c>
      <c r="C32" s="264" t="s">
        <v>686</v>
      </c>
      <c r="D32" s="299"/>
      <c r="E32" s="374">
        <v>78.833963999999995</v>
      </c>
      <c r="F32" s="374">
        <v>93.353316400000011</v>
      </c>
      <c r="G32" s="374">
        <v>5012.0407918000001</v>
      </c>
      <c r="H32" s="376">
        <v>0</v>
      </c>
      <c r="I32" s="294"/>
    </row>
    <row r="33" spans="2:9" ht="49.5">
      <c r="B33" s="86">
        <v>24</v>
      </c>
      <c r="C33" s="264" t="s">
        <v>688</v>
      </c>
      <c r="D33" s="260"/>
      <c r="E33" s="374">
        <v>463.55487402999995</v>
      </c>
      <c r="F33" s="374">
        <v>400.55105251999998</v>
      </c>
      <c r="G33" s="374">
        <v>5306.7030406100002</v>
      </c>
      <c r="H33" s="377">
        <v>5275.8534547340005</v>
      </c>
      <c r="I33" s="294"/>
    </row>
    <row r="34" spans="2:9" ht="16.5">
      <c r="B34" s="281">
        <v>25</v>
      </c>
      <c r="C34" s="166" t="s">
        <v>689</v>
      </c>
      <c r="D34" s="292"/>
      <c r="E34" s="373">
        <v>0</v>
      </c>
      <c r="F34" s="373">
        <v>0</v>
      </c>
      <c r="G34" s="373">
        <v>0</v>
      </c>
      <c r="H34" s="373">
        <v>0</v>
      </c>
      <c r="I34" s="294"/>
    </row>
    <row r="35" spans="2:9">
      <c r="B35" s="281">
        <v>26</v>
      </c>
      <c r="C35" s="166" t="s">
        <v>841</v>
      </c>
      <c r="D35" s="197"/>
      <c r="E35" s="373">
        <v>2400.8602582199997</v>
      </c>
      <c r="F35" s="373">
        <v>58.519114739999999</v>
      </c>
      <c r="G35" s="373">
        <v>25568.115776049999</v>
      </c>
      <c r="H35" s="378">
        <v>25892.123481747502</v>
      </c>
      <c r="I35" s="294"/>
    </row>
    <row r="36" spans="2:9" ht="16.5">
      <c r="B36" s="85">
        <v>27</v>
      </c>
      <c r="C36" s="52" t="s">
        <v>690</v>
      </c>
      <c r="D36" s="296"/>
      <c r="E36" s="379"/>
      <c r="F36" s="379"/>
      <c r="G36" s="375">
        <v>0</v>
      </c>
      <c r="H36" s="375">
        <v>0</v>
      </c>
      <c r="I36" s="294"/>
    </row>
    <row r="37" spans="2:9" ht="33">
      <c r="B37" s="85">
        <v>28</v>
      </c>
      <c r="C37" s="356" t="s">
        <v>691</v>
      </c>
      <c r="D37" s="297"/>
      <c r="E37" s="509">
        <v>112.96914200000001</v>
      </c>
      <c r="F37" s="509"/>
      <c r="G37" s="509"/>
      <c r="H37" s="375">
        <v>96.0237707</v>
      </c>
    </row>
    <row r="38" spans="2:9" ht="16.5">
      <c r="B38" s="85">
        <v>29</v>
      </c>
      <c r="C38" s="356" t="s">
        <v>692</v>
      </c>
      <c r="D38" s="297"/>
      <c r="E38" s="509">
        <v>1.5122310000000001</v>
      </c>
      <c r="F38" s="509"/>
      <c r="G38" s="509"/>
      <c r="H38" s="375">
        <v>1.5122310000000001</v>
      </c>
    </row>
    <row r="39" spans="2:9" ht="16.5" customHeight="1">
      <c r="B39" s="85">
        <v>30</v>
      </c>
      <c r="C39" s="356" t="s">
        <v>693</v>
      </c>
      <c r="D39" s="297"/>
      <c r="E39" s="509">
        <v>459.93029185</v>
      </c>
      <c r="F39" s="509"/>
      <c r="G39" s="509"/>
      <c r="H39" s="375">
        <v>22.996514592500002</v>
      </c>
    </row>
    <row r="40" spans="2:9" ht="16.5">
      <c r="B40" s="85">
        <v>31</v>
      </c>
      <c r="C40" s="356" t="s">
        <v>694</v>
      </c>
      <c r="D40" s="297"/>
      <c r="E40" s="375">
        <v>1826.4485933699998</v>
      </c>
      <c r="F40" s="375">
        <v>58.519114739999999</v>
      </c>
      <c r="G40" s="375">
        <v>25568.115776049999</v>
      </c>
      <c r="H40" s="375">
        <v>25771.590965455001</v>
      </c>
    </row>
    <row r="41" spans="2:9" ht="16.5">
      <c r="B41" s="281">
        <v>32</v>
      </c>
      <c r="C41" s="302" t="s">
        <v>695</v>
      </c>
      <c r="D41" s="298"/>
      <c r="E41" s="373">
        <v>23448.2443122</v>
      </c>
      <c r="F41" s="373">
        <v>0</v>
      </c>
      <c r="G41" s="373">
        <v>0</v>
      </c>
      <c r="H41" s="373">
        <v>1172.4122156100002</v>
      </c>
    </row>
    <row r="42" spans="2:9" ht="16.5">
      <c r="B42" s="93">
        <v>33</v>
      </c>
      <c r="C42" s="207" t="s">
        <v>696</v>
      </c>
      <c r="D42" s="295"/>
      <c r="E42" s="298"/>
      <c r="F42" s="298"/>
      <c r="G42" s="298"/>
      <c r="H42" s="373">
        <v>75740.729048033303</v>
      </c>
    </row>
    <row r="43" spans="2:9" ht="16.5">
      <c r="B43" s="93">
        <v>34</v>
      </c>
      <c r="C43" s="207" t="s">
        <v>697</v>
      </c>
      <c r="D43" s="295"/>
      <c r="E43" s="298"/>
      <c r="F43" s="298"/>
      <c r="G43" s="298"/>
      <c r="H43" s="380">
        <v>124.54417800354855</v>
      </c>
    </row>
  </sheetData>
  <mergeCells count="6">
    <mergeCell ref="E39:G39"/>
    <mergeCell ref="J2:K3"/>
    <mergeCell ref="D5:G5"/>
    <mergeCell ref="H5:H6"/>
    <mergeCell ref="E37:G37"/>
    <mergeCell ref="E38:G38"/>
  </mergeCells>
  <hyperlinks>
    <hyperlink ref="J2:K3" location="Index!A1" display="Return to Index" xr:uid="{659D469B-687E-4BB3-9E46-BF10CEE00FD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9CDAB-CCA7-4070-A53B-F2EB911D9EB4}">
  <dimension ref="A1:M122"/>
  <sheetViews>
    <sheetView topLeftCell="A92" zoomScale="90" zoomScaleNormal="90" workbookViewId="0">
      <selection activeCell="C100" sqref="C100"/>
    </sheetView>
  </sheetViews>
  <sheetFormatPr defaultRowHeight="16.5"/>
  <cols>
    <col min="1" max="1" width="9.140625" style="2"/>
    <col min="2" max="2" width="9.140625" style="52" customWidth="1"/>
    <col min="3" max="3" width="84.28515625" style="2" customWidth="1"/>
    <col min="4" max="4" width="18.5703125" style="8" customWidth="1"/>
    <col min="5" max="5" width="34.140625" style="8" customWidth="1"/>
    <col min="6" max="6" width="9.140625" style="2"/>
    <col min="7" max="7" width="13.7109375" style="2" bestFit="1" customWidth="1"/>
    <col min="8" max="16384" width="9.140625" style="2"/>
  </cols>
  <sheetData>
    <row r="1" spans="1:13" ht="16.5" customHeight="1"/>
    <row r="2" spans="1:13" ht="19.5" customHeight="1">
      <c r="B2" s="147" t="s">
        <v>367</v>
      </c>
      <c r="C2" s="190"/>
      <c r="G2" s="452" t="s">
        <v>181</v>
      </c>
      <c r="H2" s="453"/>
    </row>
    <row r="3" spans="1:13" ht="16.5" customHeight="1">
      <c r="B3" s="2"/>
      <c r="D3" s="231"/>
      <c r="E3" s="231"/>
      <c r="G3" s="454"/>
      <c r="H3" s="455"/>
    </row>
    <row r="4" spans="1:13" ht="66" customHeight="1">
      <c r="B4" s="73" t="s">
        <v>166</v>
      </c>
      <c r="C4" s="4"/>
      <c r="D4" s="308" t="s">
        <v>846</v>
      </c>
      <c r="E4" s="77" t="s">
        <v>298</v>
      </c>
      <c r="G4" s="112"/>
      <c r="H4" s="112"/>
    </row>
    <row r="5" spans="1:13" ht="15.75" customHeight="1">
      <c r="B5" s="53" t="s">
        <v>299</v>
      </c>
      <c r="C5" s="6"/>
      <c r="D5" s="58"/>
      <c r="E5" s="58"/>
    </row>
    <row r="6" spans="1:13" s="11" customFormat="1" ht="16.5" customHeight="1">
      <c r="A6" s="2"/>
      <c r="B6" s="191">
        <v>1</v>
      </c>
      <c r="C6" s="60" t="s">
        <v>292</v>
      </c>
      <c r="D6" s="232">
        <v>1229.8728999</v>
      </c>
      <c r="E6" s="59" t="s">
        <v>778</v>
      </c>
    </row>
    <row r="7" spans="1:13" s="11" customFormat="1">
      <c r="A7" s="2"/>
      <c r="B7" s="192"/>
      <c r="C7" s="425" t="s">
        <v>819</v>
      </c>
      <c r="D7" s="232"/>
      <c r="E7" s="59"/>
    </row>
    <row r="8" spans="1:13" s="11" customFormat="1">
      <c r="A8" s="2"/>
      <c r="B8" s="192"/>
      <c r="C8" s="425" t="s">
        <v>818</v>
      </c>
      <c r="D8" s="232"/>
      <c r="E8" s="59"/>
    </row>
    <row r="9" spans="1:13" s="11" customFormat="1">
      <c r="A9" s="2"/>
      <c r="B9" s="192"/>
      <c r="C9" s="425" t="s">
        <v>820</v>
      </c>
      <c r="D9" s="232"/>
      <c r="E9" s="59"/>
    </row>
    <row r="10" spans="1:13" s="11" customFormat="1">
      <c r="A10" s="2"/>
      <c r="B10" s="191">
        <v>2</v>
      </c>
      <c r="C10" s="60" t="s">
        <v>293</v>
      </c>
      <c r="D10" s="232">
        <v>8622.8531894400003</v>
      </c>
      <c r="E10" s="59" t="s">
        <v>779</v>
      </c>
    </row>
    <row r="11" spans="1:13" s="11" customFormat="1">
      <c r="A11" s="2"/>
      <c r="B11" s="191">
        <v>3</v>
      </c>
      <c r="C11" s="60" t="s">
        <v>294</v>
      </c>
      <c r="D11" s="232">
        <f>113.94455807+151.4945313</f>
        <v>265.43908937000003</v>
      </c>
      <c r="E11" s="59" t="s">
        <v>780</v>
      </c>
    </row>
    <row r="12" spans="1:13" s="11" customFormat="1">
      <c r="A12" s="2"/>
      <c r="B12" s="191" t="s">
        <v>295</v>
      </c>
      <c r="C12" s="60" t="s">
        <v>47</v>
      </c>
      <c r="D12" s="232"/>
      <c r="E12" s="59"/>
      <c r="M12" s="69"/>
    </row>
    <row r="13" spans="1:13" s="11" customFormat="1" ht="33" customHeight="1">
      <c r="A13" s="2"/>
      <c r="B13" s="191">
        <v>4</v>
      </c>
      <c r="C13" s="193" t="s">
        <v>296</v>
      </c>
      <c r="D13" s="232"/>
      <c r="E13" s="59"/>
    </row>
    <row r="14" spans="1:13" s="11" customFormat="1">
      <c r="A14" s="2"/>
      <c r="B14" s="191">
        <v>5</v>
      </c>
      <c r="C14" s="193" t="s">
        <v>48</v>
      </c>
      <c r="D14" s="232"/>
      <c r="E14" s="59"/>
    </row>
    <row r="15" spans="1:13" s="11" customFormat="1" ht="33">
      <c r="A15" s="2"/>
      <c r="B15" s="191" t="s">
        <v>61</v>
      </c>
      <c r="C15" s="193" t="s">
        <v>297</v>
      </c>
      <c r="D15" s="232">
        <v>213.178009734997</v>
      </c>
      <c r="E15" s="59" t="s">
        <v>781</v>
      </c>
    </row>
    <row r="16" spans="1:13" s="11" customFormat="1">
      <c r="A16" s="2"/>
      <c r="B16" s="192">
        <v>6</v>
      </c>
      <c r="C16" s="207" t="s">
        <v>2</v>
      </c>
      <c r="D16" s="232">
        <f>SUM(D6:D15)</f>
        <v>10331.343188444996</v>
      </c>
      <c r="E16" s="59"/>
    </row>
    <row r="17" spans="1:5">
      <c r="B17" s="28" t="s">
        <v>300</v>
      </c>
      <c r="C17" s="6"/>
      <c r="D17" s="58"/>
      <c r="E17" s="58"/>
    </row>
    <row r="18" spans="1:5" s="11" customFormat="1">
      <c r="A18" s="2"/>
      <c r="B18" s="85">
        <v>7</v>
      </c>
      <c r="C18" s="2" t="s">
        <v>49</v>
      </c>
      <c r="D18" s="232">
        <v>-28.004118062829999</v>
      </c>
      <c r="E18" s="8"/>
    </row>
    <row r="19" spans="1:5" s="11" customFormat="1">
      <c r="A19" s="2"/>
      <c r="B19" s="85">
        <v>8</v>
      </c>
      <c r="C19" s="2" t="s">
        <v>162</v>
      </c>
      <c r="D19" s="232">
        <f>-309.2123936622-35.1588383016</f>
        <v>-344.37123196379997</v>
      </c>
      <c r="E19" s="59" t="s">
        <v>782</v>
      </c>
    </row>
    <row r="20" spans="1:5" s="11" customFormat="1">
      <c r="A20" s="2"/>
      <c r="B20" s="85">
        <v>9</v>
      </c>
      <c r="C20" s="2" t="s">
        <v>50</v>
      </c>
      <c r="D20" s="232"/>
      <c r="E20" s="59"/>
    </row>
    <row r="21" spans="1:5" s="11" customFormat="1" ht="49.5">
      <c r="A21" s="2"/>
      <c r="B21" s="85">
        <v>10</v>
      </c>
      <c r="C21" s="12" t="s">
        <v>301</v>
      </c>
      <c r="D21" s="232"/>
      <c r="E21" s="59"/>
    </row>
    <row r="22" spans="1:5" s="11" customFormat="1" ht="33.75" customHeight="1">
      <c r="A22" s="2"/>
      <c r="B22" s="85">
        <v>11</v>
      </c>
      <c r="C22" s="205" t="s">
        <v>302</v>
      </c>
      <c r="D22" s="232"/>
      <c r="E22" s="59"/>
    </row>
    <row r="23" spans="1:5" s="11" customFormat="1">
      <c r="A23" s="2"/>
      <c r="B23" s="85">
        <v>12</v>
      </c>
      <c r="C23" s="2" t="s">
        <v>303</v>
      </c>
      <c r="D23" s="232"/>
      <c r="E23" s="59"/>
    </row>
    <row r="24" spans="1:5" s="11" customFormat="1">
      <c r="A24" s="2"/>
      <c r="B24" s="85">
        <v>13</v>
      </c>
      <c r="C24" s="2" t="s">
        <v>51</v>
      </c>
      <c r="D24" s="232"/>
      <c r="E24" s="59"/>
    </row>
    <row r="25" spans="1:5" s="11" customFormat="1" ht="33">
      <c r="A25" s="2"/>
      <c r="B25" s="85">
        <v>14</v>
      </c>
      <c r="C25" s="12" t="s">
        <v>52</v>
      </c>
      <c r="D25" s="232"/>
      <c r="E25" s="59"/>
    </row>
    <row r="26" spans="1:5" s="11" customFormat="1">
      <c r="A26" s="2"/>
      <c r="B26" s="85">
        <v>15</v>
      </c>
      <c r="C26" s="2" t="s">
        <v>53</v>
      </c>
      <c r="D26" s="232"/>
      <c r="E26" s="59"/>
    </row>
    <row r="27" spans="1:5" s="11" customFormat="1" ht="33">
      <c r="A27" s="2"/>
      <c r="B27" s="85">
        <v>16</v>
      </c>
      <c r="C27" s="12" t="s">
        <v>304</v>
      </c>
      <c r="D27" s="232">
        <f>-7.45099188-247.54900812</f>
        <v>-255</v>
      </c>
      <c r="E27" s="59"/>
    </row>
    <row r="28" spans="1:5" s="11" customFormat="1" ht="51.75" customHeight="1">
      <c r="A28" s="2"/>
      <c r="B28" s="85">
        <v>17</v>
      </c>
      <c r="C28" s="12" t="s">
        <v>305</v>
      </c>
      <c r="D28" s="232"/>
      <c r="E28" s="59"/>
    </row>
    <row r="29" spans="1:5" s="11" customFormat="1" ht="66">
      <c r="A29" s="2"/>
      <c r="B29" s="85">
        <v>18</v>
      </c>
      <c r="C29" s="12" t="s">
        <v>306</v>
      </c>
      <c r="D29" s="232">
        <v>0</v>
      </c>
      <c r="E29" s="70" t="s">
        <v>783</v>
      </c>
    </row>
    <row r="30" spans="1:5" s="11" customFormat="1" ht="66" customHeight="1">
      <c r="A30" s="2"/>
      <c r="B30" s="85">
        <v>19</v>
      </c>
      <c r="C30" s="12" t="s">
        <v>307</v>
      </c>
      <c r="D30" s="232">
        <v>-263.12534290331303</v>
      </c>
      <c r="E30" s="70" t="s">
        <v>784</v>
      </c>
    </row>
    <row r="31" spans="1:5" s="11" customFormat="1">
      <c r="A31" s="2"/>
      <c r="B31" s="85">
        <v>20</v>
      </c>
      <c r="C31" s="2" t="s">
        <v>50</v>
      </c>
      <c r="D31" s="232"/>
      <c r="E31" s="8"/>
    </row>
    <row r="32" spans="1:5" s="11" customFormat="1" ht="33">
      <c r="A32" s="2"/>
      <c r="B32" s="85" t="s">
        <v>137</v>
      </c>
      <c r="C32" s="12" t="s">
        <v>54</v>
      </c>
      <c r="D32" s="232"/>
      <c r="E32" s="59"/>
    </row>
    <row r="33" spans="1:6" s="11" customFormat="1">
      <c r="A33" s="2"/>
      <c r="B33" s="85" t="s">
        <v>138</v>
      </c>
      <c r="C33" s="426" t="s">
        <v>821</v>
      </c>
      <c r="D33" s="232"/>
      <c r="E33" s="8"/>
    </row>
    <row r="34" spans="1:6" s="11" customFormat="1">
      <c r="A34" s="2"/>
      <c r="B34" s="85" t="s">
        <v>139</v>
      </c>
      <c r="C34" s="425" t="s">
        <v>822</v>
      </c>
      <c r="D34" s="232"/>
      <c r="E34" s="70"/>
    </row>
    <row r="35" spans="1:6" s="11" customFormat="1">
      <c r="A35" s="2"/>
      <c r="B35" s="85" t="s">
        <v>308</v>
      </c>
      <c r="C35" s="426" t="s">
        <v>823</v>
      </c>
      <c r="D35" s="232"/>
      <c r="E35" s="8"/>
    </row>
    <row r="36" spans="1:6" s="11" customFormat="1" ht="49.5">
      <c r="A36" s="2"/>
      <c r="B36" s="85">
        <v>21</v>
      </c>
      <c r="C36" s="12" t="s">
        <v>309</v>
      </c>
      <c r="D36" s="232"/>
      <c r="E36" s="61"/>
    </row>
    <row r="37" spans="1:6" s="11" customFormat="1">
      <c r="A37" s="2"/>
      <c r="B37" s="85">
        <v>22</v>
      </c>
      <c r="C37" s="2" t="s">
        <v>310</v>
      </c>
      <c r="D37" s="232"/>
      <c r="E37" s="8"/>
    </row>
    <row r="38" spans="1:6" s="11" customFormat="1" ht="47.25" customHeight="1">
      <c r="A38" s="2"/>
      <c r="B38" s="85">
        <v>23</v>
      </c>
      <c r="C38" s="427" t="s">
        <v>834</v>
      </c>
      <c r="D38" s="232"/>
      <c r="E38" s="61"/>
    </row>
    <row r="39" spans="1:6" s="11" customFormat="1">
      <c r="A39" s="2"/>
      <c r="B39" s="85">
        <v>24</v>
      </c>
      <c r="C39" s="2" t="s">
        <v>50</v>
      </c>
      <c r="D39" s="232"/>
      <c r="E39" s="8"/>
    </row>
    <row r="40" spans="1:6" s="11" customFormat="1">
      <c r="A40" s="2"/>
      <c r="B40" s="85">
        <v>25</v>
      </c>
      <c r="C40" s="425" t="s">
        <v>824</v>
      </c>
      <c r="D40" s="232"/>
      <c r="E40" s="61"/>
    </row>
    <row r="41" spans="1:6" s="11" customFormat="1">
      <c r="A41" s="2"/>
      <c r="B41" s="85" t="s">
        <v>311</v>
      </c>
      <c r="C41" s="2" t="s">
        <v>55</v>
      </c>
      <c r="D41" s="232">
        <v>0</v>
      </c>
      <c r="E41" s="8"/>
    </row>
    <row r="42" spans="1:6" s="11" customFormat="1" ht="66" customHeight="1">
      <c r="A42" s="2"/>
      <c r="B42" s="85" t="s">
        <v>312</v>
      </c>
      <c r="C42" s="205" t="s">
        <v>313</v>
      </c>
      <c r="D42" s="232"/>
      <c r="E42" s="8"/>
    </row>
    <row r="43" spans="1:6" s="11" customFormat="1">
      <c r="A43" s="2"/>
      <c r="B43" s="85">
        <v>26</v>
      </c>
      <c r="C43" s="12" t="s">
        <v>50</v>
      </c>
      <c r="D43" s="232"/>
      <c r="E43" s="8"/>
    </row>
    <row r="44" spans="1:6" s="11" customFormat="1" ht="33">
      <c r="A44" s="2"/>
      <c r="B44" s="85">
        <v>27</v>
      </c>
      <c r="C44" s="12" t="s">
        <v>314</v>
      </c>
      <c r="D44" s="232"/>
      <c r="E44" s="8"/>
    </row>
    <row r="45" spans="1:6" s="11" customFormat="1">
      <c r="A45" s="2"/>
      <c r="B45" s="85" t="s">
        <v>315</v>
      </c>
      <c r="C45" s="12" t="s">
        <v>708</v>
      </c>
      <c r="D45" s="232">
        <f>209.318485643782-91.2229169515</f>
        <v>118.095568692282</v>
      </c>
      <c r="E45" s="59"/>
    </row>
    <row r="46" spans="1:6" s="11" customFormat="1">
      <c r="A46" s="2"/>
      <c r="B46" s="93">
        <v>28</v>
      </c>
      <c r="C46" s="208" t="s">
        <v>316</v>
      </c>
      <c r="D46" s="232">
        <f>SUM(D18:D45)</f>
        <v>-772.40512423766108</v>
      </c>
      <c r="E46" s="59"/>
    </row>
    <row r="47" spans="1:6">
      <c r="B47" s="93">
        <v>29</v>
      </c>
      <c r="C47" s="43" t="s">
        <v>317</v>
      </c>
      <c r="D47" s="232">
        <f>D16+D46</f>
        <v>9558.9380642073356</v>
      </c>
      <c r="F47" s="11"/>
    </row>
    <row r="48" spans="1:6">
      <c r="B48" s="28" t="s">
        <v>3</v>
      </c>
      <c r="C48" s="6"/>
      <c r="D48" s="234"/>
      <c r="E48" s="58"/>
      <c r="F48" s="41"/>
    </row>
    <row r="49" spans="1:6">
      <c r="B49" s="85">
        <v>30</v>
      </c>
      <c r="C49" s="2" t="s">
        <v>292</v>
      </c>
      <c r="D49" s="233">
        <v>1180</v>
      </c>
      <c r="E49" s="59" t="s">
        <v>785</v>
      </c>
      <c r="F49" s="41"/>
    </row>
    <row r="50" spans="1:6">
      <c r="B50" s="85">
        <v>31</v>
      </c>
      <c r="C50" s="426" t="s">
        <v>825</v>
      </c>
      <c r="D50" s="233">
        <f>D49</f>
        <v>1180</v>
      </c>
      <c r="E50" s="59" t="s">
        <v>785</v>
      </c>
      <c r="F50" s="41"/>
    </row>
    <row r="51" spans="1:6">
      <c r="B51" s="85">
        <v>32</v>
      </c>
      <c r="C51" s="426" t="s">
        <v>826</v>
      </c>
      <c r="D51" s="233"/>
      <c r="E51" s="59"/>
    </row>
    <row r="52" spans="1:6" ht="49.5">
      <c r="B52" s="85">
        <v>33</v>
      </c>
      <c r="C52" s="12" t="s">
        <v>318</v>
      </c>
      <c r="D52" s="233"/>
      <c r="E52" s="59"/>
    </row>
    <row r="53" spans="1:6" ht="33" customHeight="1">
      <c r="B53" s="85" t="s">
        <v>319</v>
      </c>
      <c r="C53" s="205" t="s">
        <v>320</v>
      </c>
      <c r="D53" s="233"/>
      <c r="E53" s="59"/>
    </row>
    <row r="54" spans="1:6" ht="36.75" customHeight="1">
      <c r="B54" s="85" t="s">
        <v>321</v>
      </c>
      <c r="C54" s="12" t="s">
        <v>322</v>
      </c>
      <c r="D54" s="233"/>
      <c r="E54" s="59"/>
    </row>
    <row r="55" spans="1:6" ht="33" customHeight="1">
      <c r="B55" s="85">
        <v>34</v>
      </c>
      <c r="C55" s="68" t="s">
        <v>323</v>
      </c>
      <c r="D55" s="233"/>
      <c r="E55" s="59"/>
    </row>
    <row r="56" spans="1:6">
      <c r="B56" s="85">
        <v>35</v>
      </c>
      <c r="C56" s="426" t="s">
        <v>827</v>
      </c>
      <c r="D56" s="233"/>
      <c r="E56" s="59"/>
    </row>
    <row r="57" spans="1:6">
      <c r="B57" s="93">
        <v>36</v>
      </c>
      <c r="C57" s="43" t="s">
        <v>4</v>
      </c>
      <c r="D57" s="233">
        <f>D49</f>
        <v>1180</v>
      </c>
      <c r="E57" s="59" t="s">
        <v>785</v>
      </c>
    </row>
    <row r="58" spans="1:6">
      <c r="B58" s="28" t="s">
        <v>5</v>
      </c>
      <c r="C58" s="6"/>
      <c r="D58" s="234"/>
      <c r="E58" s="58"/>
    </row>
    <row r="59" spans="1:6" s="11" customFormat="1" ht="33">
      <c r="A59" s="2"/>
      <c r="B59" s="85">
        <v>37</v>
      </c>
      <c r="C59" s="12" t="s">
        <v>324</v>
      </c>
      <c r="D59" s="232">
        <f>-3.5566232-3.4433768</f>
        <v>-7</v>
      </c>
      <c r="E59" s="70"/>
    </row>
    <row r="60" spans="1:6" s="11" customFormat="1" ht="49.5" customHeight="1">
      <c r="A60" s="2"/>
      <c r="B60" s="85">
        <v>38</v>
      </c>
      <c r="C60" s="12" t="s">
        <v>325</v>
      </c>
      <c r="D60" s="232"/>
      <c r="E60" s="59"/>
    </row>
    <row r="61" spans="1:6" s="11" customFormat="1" ht="66">
      <c r="A61" s="2"/>
      <c r="B61" s="85">
        <v>39</v>
      </c>
      <c r="C61" s="12" t="s">
        <v>56</v>
      </c>
      <c r="D61" s="232"/>
      <c r="E61" s="59" t="s">
        <v>786</v>
      </c>
    </row>
    <row r="62" spans="1:6" s="11" customFormat="1" ht="49.5">
      <c r="A62" s="2"/>
      <c r="B62" s="85">
        <v>40</v>
      </c>
      <c r="C62" s="12" t="s">
        <v>326</v>
      </c>
      <c r="D62" s="232"/>
      <c r="E62" s="59"/>
    </row>
    <row r="63" spans="1:6" s="11" customFormat="1" ht="17.25" customHeight="1">
      <c r="A63" s="2"/>
      <c r="B63" s="85">
        <v>41</v>
      </c>
      <c r="C63" s="12" t="s">
        <v>50</v>
      </c>
      <c r="D63" s="232"/>
      <c r="E63" s="59"/>
    </row>
    <row r="64" spans="1:6" s="11" customFormat="1" ht="33">
      <c r="A64" s="2"/>
      <c r="B64" s="85">
        <v>42</v>
      </c>
      <c r="C64" s="12" t="s">
        <v>327</v>
      </c>
      <c r="D64" s="232"/>
      <c r="E64" s="70"/>
    </row>
    <row r="65" spans="1:5" s="11" customFormat="1">
      <c r="A65" s="2"/>
      <c r="B65" s="85" t="s">
        <v>328</v>
      </c>
      <c r="C65" s="12" t="s">
        <v>329</v>
      </c>
      <c r="D65" s="232"/>
      <c r="E65" s="59"/>
    </row>
    <row r="66" spans="1:5" s="11" customFormat="1">
      <c r="A66" s="2"/>
      <c r="B66" s="93">
        <v>43</v>
      </c>
      <c r="C66" s="208" t="s">
        <v>6</v>
      </c>
      <c r="D66" s="232">
        <f>D59</f>
        <v>-7</v>
      </c>
      <c r="E66" s="59"/>
    </row>
    <row r="67" spans="1:5" s="11" customFormat="1">
      <c r="A67" s="2"/>
      <c r="B67" s="93">
        <v>44</v>
      </c>
      <c r="C67" s="208" t="s">
        <v>330</v>
      </c>
      <c r="D67" s="232">
        <f>D57+D66</f>
        <v>1173</v>
      </c>
      <c r="E67" s="59"/>
    </row>
    <row r="68" spans="1:5">
      <c r="B68" s="93">
        <v>45</v>
      </c>
      <c r="C68" s="43" t="s">
        <v>7</v>
      </c>
      <c r="D68" s="232">
        <f>D47+D67</f>
        <v>10731.938064207336</v>
      </c>
      <c r="E68" s="59"/>
    </row>
    <row r="69" spans="1:5">
      <c r="B69" s="28" t="s">
        <v>368</v>
      </c>
      <c r="C69" s="6"/>
      <c r="D69" s="234"/>
      <c r="E69" s="236"/>
    </row>
    <row r="70" spans="1:5" s="11" customFormat="1">
      <c r="A70" s="2"/>
      <c r="B70" s="85">
        <v>46</v>
      </c>
      <c r="C70" s="2" t="s">
        <v>46</v>
      </c>
      <c r="D70" s="232">
        <v>1514.59363448</v>
      </c>
      <c r="E70" s="59" t="s">
        <v>787</v>
      </c>
    </row>
    <row r="71" spans="1:5" s="11" customFormat="1" ht="33.75" customHeight="1">
      <c r="A71" s="2"/>
      <c r="B71" s="85">
        <v>47</v>
      </c>
      <c r="C71" s="12" t="s">
        <v>331</v>
      </c>
      <c r="D71" s="232"/>
      <c r="E71" s="59"/>
    </row>
    <row r="72" spans="1:5" s="11" customFormat="1" ht="33">
      <c r="A72" s="2"/>
      <c r="B72" s="85" t="s">
        <v>332</v>
      </c>
      <c r="C72" s="205" t="s">
        <v>333</v>
      </c>
      <c r="D72" s="232"/>
      <c r="E72" s="59"/>
    </row>
    <row r="73" spans="1:5" s="11" customFormat="1" ht="33" customHeight="1">
      <c r="A73" s="2"/>
      <c r="B73" s="85" t="s">
        <v>334</v>
      </c>
      <c r="C73" s="205" t="s">
        <v>335</v>
      </c>
      <c r="D73" s="232"/>
      <c r="E73" s="59"/>
    </row>
    <row r="74" spans="1:5" s="11" customFormat="1" ht="49.5">
      <c r="A74" s="2"/>
      <c r="B74" s="85">
        <v>48</v>
      </c>
      <c r="C74" s="12" t="s">
        <v>336</v>
      </c>
      <c r="D74" s="232"/>
      <c r="E74" s="59"/>
    </row>
    <row r="75" spans="1:5" s="11" customFormat="1">
      <c r="A75" s="2"/>
      <c r="B75" s="85">
        <v>49</v>
      </c>
      <c r="C75" s="426" t="s">
        <v>828</v>
      </c>
      <c r="D75" s="232"/>
      <c r="E75" s="59"/>
    </row>
    <row r="76" spans="1:5" s="11" customFormat="1">
      <c r="A76" s="2"/>
      <c r="B76" s="85">
        <v>50</v>
      </c>
      <c r="C76" s="2" t="s">
        <v>57</v>
      </c>
      <c r="D76" s="232"/>
      <c r="E76" s="59"/>
    </row>
    <row r="77" spans="1:5">
      <c r="B77" s="93">
        <v>51</v>
      </c>
      <c r="C77" s="43" t="s">
        <v>337</v>
      </c>
      <c r="D77" s="232">
        <f>D70</f>
        <v>1514.59363448</v>
      </c>
      <c r="E77" s="59" t="s">
        <v>787</v>
      </c>
    </row>
    <row r="78" spans="1:5">
      <c r="B78" s="28" t="s">
        <v>338</v>
      </c>
      <c r="C78" s="6"/>
      <c r="D78" s="234"/>
      <c r="E78" s="58"/>
    </row>
    <row r="79" spans="1:5" s="11" customFormat="1" ht="33">
      <c r="A79" s="2"/>
      <c r="B79" s="85">
        <v>52</v>
      </c>
      <c r="C79" s="12" t="s">
        <v>339</v>
      </c>
      <c r="D79" s="232">
        <f>-6.46852268-11.53147732</f>
        <v>-18</v>
      </c>
      <c r="E79" s="70"/>
    </row>
    <row r="80" spans="1:5" s="11" customFormat="1" ht="66.75" customHeight="1">
      <c r="A80" s="2"/>
      <c r="B80" s="85">
        <v>53</v>
      </c>
      <c r="C80" s="12" t="s">
        <v>369</v>
      </c>
      <c r="D80" s="232"/>
      <c r="E80" s="59"/>
    </row>
    <row r="81" spans="1:5" s="11" customFormat="1" ht="66">
      <c r="A81" s="2"/>
      <c r="B81" s="85">
        <v>54</v>
      </c>
      <c r="C81" s="12" t="s">
        <v>340</v>
      </c>
      <c r="D81" s="232">
        <v>0</v>
      </c>
      <c r="E81" s="59" t="s">
        <v>788</v>
      </c>
    </row>
    <row r="82" spans="1:5" s="11" customFormat="1" ht="16.5" customHeight="1">
      <c r="A82" s="2"/>
      <c r="B82" s="85" t="s">
        <v>341</v>
      </c>
      <c r="C82" s="12" t="s">
        <v>50</v>
      </c>
      <c r="D82" s="232"/>
      <c r="E82" s="59"/>
    </row>
    <row r="83" spans="1:5" s="11" customFormat="1" ht="66">
      <c r="A83" s="2"/>
      <c r="B83" s="85">
        <v>55</v>
      </c>
      <c r="C83" s="12" t="s">
        <v>342</v>
      </c>
      <c r="D83" s="232"/>
      <c r="E83" s="59"/>
    </row>
    <row r="84" spans="1:5" s="11" customFormat="1">
      <c r="A84" s="2"/>
      <c r="B84" s="85">
        <v>56</v>
      </c>
      <c r="C84" s="12" t="s">
        <v>50</v>
      </c>
      <c r="D84" s="232"/>
      <c r="E84" s="70"/>
    </row>
    <row r="85" spans="1:5" s="11" customFormat="1" ht="33">
      <c r="A85" s="2"/>
      <c r="B85" s="85" t="s">
        <v>343</v>
      </c>
      <c r="C85" s="12" t="s">
        <v>344</v>
      </c>
      <c r="D85" s="232"/>
      <c r="E85" s="70"/>
    </row>
    <row r="86" spans="1:5" s="11" customFormat="1">
      <c r="A86" s="2"/>
      <c r="B86" s="85" t="s">
        <v>345</v>
      </c>
      <c r="C86" s="12" t="s">
        <v>346</v>
      </c>
      <c r="D86" s="232"/>
      <c r="E86" s="59"/>
    </row>
    <row r="87" spans="1:5">
      <c r="B87" s="93">
        <v>57</v>
      </c>
      <c r="C87" s="43" t="s">
        <v>8</v>
      </c>
      <c r="D87" s="232">
        <f>D79</f>
        <v>-18</v>
      </c>
      <c r="E87" s="59"/>
    </row>
    <row r="88" spans="1:5">
      <c r="B88" s="93">
        <v>58</v>
      </c>
      <c r="C88" s="43" t="s">
        <v>347</v>
      </c>
      <c r="D88" s="365">
        <f>D77+D87</f>
        <v>1496.59363448</v>
      </c>
      <c r="E88" s="59"/>
    </row>
    <row r="89" spans="1:5">
      <c r="B89" s="93">
        <v>59</v>
      </c>
      <c r="C89" s="43" t="s">
        <v>9</v>
      </c>
      <c r="D89" s="232">
        <f>D68+D88</f>
        <v>12228.531698687335</v>
      </c>
      <c r="E89" s="59"/>
    </row>
    <row r="90" spans="1:5">
      <c r="B90" s="93">
        <v>60</v>
      </c>
      <c r="C90" s="43" t="s">
        <v>348</v>
      </c>
      <c r="D90" s="232">
        <v>61406.346018370001</v>
      </c>
      <c r="E90" s="59"/>
    </row>
    <row r="91" spans="1:5">
      <c r="B91" s="28" t="s">
        <v>709</v>
      </c>
      <c r="C91" s="6"/>
      <c r="D91" s="234"/>
      <c r="E91" s="58"/>
    </row>
    <row r="92" spans="1:5">
      <c r="B92" s="85">
        <v>61</v>
      </c>
      <c r="C92" s="2" t="s">
        <v>13</v>
      </c>
      <c r="D92" s="366">
        <f>D47/D90*100</f>
        <v>15.566694135078048</v>
      </c>
      <c r="E92" s="59"/>
    </row>
    <row r="93" spans="1:5">
      <c r="B93" s="85">
        <v>62</v>
      </c>
      <c r="C93" s="2" t="s">
        <v>12</v>
      </c>
      <c r="D93" s="366">
        <f>D68/D90*100</f>
        <v>17.476920155771563</v>
      </c>
      <c r="E93" s="59"/>
    </row>
    <row r="94" spans="1:5">
      <c r="B94" s="85">
        <v>63</v>
      </c>
      <c r="C94" s="2" t="s">
        <v>11</v>
      </c>
      <c r="D94" s="366">
        <f>D89/D90*100</f>
        <v>19.91411717451664</v>
      </c>
      <c r="E94" s="59"/>
    </row>
    <row r="95" spans="1:5" ht="82.5">
      <c r="B95" s="85">
        <v>64</v>
      </c>
      <c r="C95" s="12" t="s">
        <v>349</v>
      </c>
      <c r="D95" s="366">
        <v>8.8625000000000007</v>
      </c>
      <c r="E95" s="59"/>
    </row>
    <row r="96" spans="1:5">
      <c r="B96" s="85">
        <v>65</v>
      </c>
      <c r="C96" s="426" t="s">
        <v>829</v>
      </c>
      <c r="D96" s="366">
        <f>1532.96781121/D90*100</f>
        <v>2.4964322266487007</v>
      </c>
      <c r="E96" s="59"/>
    </row>
    <row r="97" spans="2:6">
      <c r="B97" s="85">
        <v>66</v>
      </c>
      <c r="C97" s="426" t="s">
        <v>830</v>
      </c>
      <c r="D97" s="366">
        <f>1.82121715/D90*100</f>
        <v>2.9658451741374978E-3</v>
      </c>
      <c r="E97" s="59"/>
    </row>
    <row r="98" spans="2:6">
      <c r="B98" s="85">
        <v>67</v>
      </c>
      <c r="C98" s="426" t="s">
        <v>831</v>
      </c>
      <c r="D98" s="366"/>
      <c r="E98" s="59"/>
    </row>
    <row r="99" spans="2:6" ht="30">
      <c r="B99" s="85" t="s">
        <v>350</v>
      </c>
      <c r="C99" s="427" t="s">
        <v>832</v>
      </c>
      <c r="D99" s="366">
        <f>613.18712448/D90*100</f>
        <v>0.99857289065296628</v>
      </c>
      <c r="E99" s="59"/>
    </row>
    <row r="100" spans="2:6" ht="30">
      <c r="B100" s="85" t="s">
        <v>710</v>
      </c>
      <c r="C100" s="427" t="s">
        <v>833</v>
      </c>
      <c r="D100" s="366">
        <f>5.3595-4.5</f>
        <v>0.85949999999999971</v>
      </c>
      <c r="E100" s="59"/>
    </row>
    <row r="101" spans="2:6" ht="33" customHeight="1">
      <c r="B101" s="93">
        <v>68</v>
      </c>
      <c r="C101" s="207" t="s">
        <v>352</v>
      </c>
      <c r="D101" s="366">
        <f>6272.53350402/D90*100</f>
        <v>10.214796858525894</v>
      </c>
      <c r="E101" s="59"/>
    </row>
    <row r="102" spans="2:6">
      <c r="B102" s="85">
        <v>69</v>
      </c>
      <c r="C102" s="2" t="s">
        <v>351</v>
      </c>
      <c r="D102" s="366"/>
      <c r="E102" s="59"/>
    </row>
    <row r="103" spans="2:6">
      <c r="B103" s="85">
        <v>70</v>
      </c>
      <c r="C103" s="2" t="s">
        <v>351</v>
      </c>
      <c r="D103" s="366"/>
      <c r="E103" s="59"/>
    </row>
    <row r="104" spans="2:6">
      <c r="B104" s="85">
        <v>71</v>
      </c>
      <c r="C104" s="2" t="s">
        <v>351</v>
      </c>
      <c r="D104" s="366"/>
      <c r="E104" s="59"/>
    </row>
    <row r="105" spans="2:6">
      <c r="B105" s="28" t="s">
        <v>353</v>
      </c>
      <c r="C105" s="6"/>
      <c r="D105" s="234"/>
      <c r="E105" s="58"/>
    </row>
    <row r="106" spans="2:6" ht="49.5">
      <c r="B106" s="85">
        <v>72</v>
      </c>
      <c r="C106" s="12" t="s">
        <v>354</v>
      </c>
      <c r="D106" s="367">
        <f>886.10257905+10.98395005+31.56007869</f>
        <v>928.64660778999996</v>
      </c>
      <c r="E106" s="70"/>
    </row>
    <row r="107" spans="2:6" ht="49.5" customHeight="1">
      <c r="B107" s="85">
        <v>73</v>
      </c>
      <c r="C107" s="12" t="s">
        <v>355</v>
      </c>
      <c r="D107" s="232">
        <f>-263.1253429+1224.39983505</f>
        <v>961.27449215000001</v>
      </c>
      <c r="E107" s="70"/>
      <c r="F107" s="60"/>
    </row>
    <row r="108" spans="2:6">
      <c r="B108" s="85">
        <v>74</v>
      </c>
      <c r="C108" s="12" t="s">
        <v>50</v>
      </c>
      <c r="E108" s="59"/>
      <c r="F108" s="60"/>
    </row>
    <row r="109" spans="2:6" ht="49.5">
      <c r="B109" s="85">
        <v>75</v>
      </c>
      <c r="C109" s="12" t="s">
        <v>356</v>
      </c>
      <c r="E109" s="70"/>
      <c r="F109" s="60"/>
    </row>
    <row r="110" spans="2:6">
      <c r="B110" s="28" t="s">
        <v>357</v>
      </c>
      <c r="C110" s="6"/>
      <c r="D110" s="234"/>
      <c r="E110" s="58"/>
    </row>
    <row r="111" spans="2:6" ht="33">
      <c r="B111" s="85">
        <v>76</v>
      </c>
      <c r="C111" s="12" t="s">
        <v>58</v>
      </c>
      <c r="E111" s="59"/>
    </row>
    <row r="112" spans="2:6">
      <c r="B112" s="85">
        <v>77</v>
      </c>
      <c r="C112" s="2" t="s">
        <v>59</v>
      </c>
      <c r="E112" s="59"/>
    </row>
    <row r="113" spans="2:5" ht="33">
      <c r="B113" s="85">
        <v>78</v>
      </c>
      <c r="C113" s="12" t="s">
        <v>358</v>
      </c>
      <c r="E113" s="59"/>
    </row>
    <row r="114" spans="2:5" ht="33">
      <c r="B114" s="85">
        <v>79</v>
      </c>
      <c r="C114" s="12" t="s">
        <v>359</v>
      </c>
      <c r="E114" s="59"/>
    </row>
    <row r="115" spans="2:5">
      <c r="B115" s="28" t="s">
        <v>360</v>
      </c>
      <c r="C115" s="6"/>
      <c r="D115" s="234"/>
      <c r="E115" s="58"/>
    </row>
    <row r="116" spans="2:5">
      <c r="B116" s="85">
        <v>80</v>
      </c>
      <c r="C116" s="12" t="s">
        <v>361</v>
      </c>
      <c r="E116" s="59"/>
    </row>
    <row r="117" spans="2:5" ht="33">
      <c r="B117" s="85">
        <v>81</v>
      </c>
      <c r="C117" s="12" t="s">
        <v>362</v>
      </c>
      <c r="E117" s="59"/>
    </row>
    <row r="118" spans="2:5">
      <c r="B118" s="85">
        <v>82</v>
      </c>
      <c r="C118" s="12" t="s">
        <v>363</v>
      </c>
      <c r="E118" s="59"/>
    </row>
    <row r="119" spans="2:5" ht="33">
      <c r="B119" s="85">
        <v>83</v>
      </c>
      <c r="C119" s="12" t="s">
        <v>364</v>
      </c>
      <c r="E119" s="59"/>
    </row>
    <row r="120" spans="2:5">
      <c r="B120" s="85">
        <v>84</v>
      </c>
      <c r="C120" s="12" t="s">
        <v>365</v>
      </c>
      <c r="E120" s="59"/>
    </row>
    <row r="121" spans="2:5" ht="33">
      <c r="B121" s="85">
        <v>85</v>
      </c>
      <c r="C121" s="12" t="s">
        <v>366</v>
      </c>
      <c r="E121" s="59"/>
    </row>
    <row r="122" spans="2:5">
      <c r="C122" s="12"/>
      <c r="E122" s="59"/>
    </row>
  </sheetData>
  <mergeCells count="1">
    <mergeCell ref="G2:H3"/>
  </mergeCells>
  <hyperlinks>
    <hyperlink ref="G2:H3" location="Index!A1" display="Return to Index" xr:uid="{7D7A9BFA-3451-4CE1-82D7-4E8472393E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03931-847C-41CA-B734-21E39FB786C9}">
  <dimension ref="B1:G56"/>
  <sheetViews>
    <sheetView topLeftCell="A34" zoomScale="90" zoomScaleNormal="90" workbookViewId="0">
      <selection activeCell="C15" sqref="C15"/>
    </sheetView>
  </sheetViews>
  <sheetFormatPr defaultRowHeight="15"/>
  <cols>
    <col min="2" max="2" width="85.7109375" customWidth="1"/>
    <col min="3" max="3" width="32.28515625" style="237" customWidth="1"/>
    <col min="4" max="4" width="16.28515625" style="203" customWidth="1"/>
    <col min="5" max="5" width="10.7109375" style="206" customWidth="1"/>
  </cols>
  <sheetData>
    <row r="1" spans="2:7" s="50" customFormat="1" ht="16.5" customHeight="1">
      <c r="C1" s="237"/>
      <c r="D1" s="203"/>
      <c r="E1" s="206"/>
    </row>
    <row r="2" spans="2:7" ht="40.5" customHeight="1">
      <c r="B2" s="457" t="s">
        <v>370</v>
      </c>
      <c r="C2" s="457"/>
      <c r="D2" s="457"/>
      <c r="F2" s="452" t="s">
        <v>181</v>
      </c>
      <c r="G2" s="453"/>
    </row>
    <row r="3" spans="2:7" ht="16.5" customHeight="1">
      <c r="C3" s="238"/>
      <c r="F3" s="454"/>
      <c r="G3" s="455"/>
    </row>
    <row r="4" spans="2:7" ht="81.75" customHeight="1">
      <c r="B4" s="14"/>
      <c r="C4" s="39" t="s">
        <v>789</v>
      </c>
      <c r="D4" s="458" t="s">
        <v>372</v>
      </c>
      <c r="E4" s="354"/>
      <c r="F4" s="112"/>
      <c r="G4" s="112"/>
    </row>
    <row r="5" spans="2:7" ht="16.5" customHeight="1">
      <c r="B5" s="1" t="s">
        <v>166</v>
      </c>
      <c r="C5" s="1" t="s">
        <v>846</v>
      </c>
      <c r="D5" s="459"/>
      <c r="E5" s="355"/>
      <c r="F5" s="112"/>
      <c r="G5" s="112"/>
    </row>
    <row r="6" spans="2:7" ht="16.5" customHeight="1">
      <c r="B6" s="460" t="s">
        <v>741</v>
      </c>
      <c r="C6" s="460"/>
      <c r="D6" s="460"/>
      <c r="E6" s="288"/>
    </row>
    <row r="7" spans="2:7" ht="16.5">
      <c r="B7" s="2" t="s">
        <v>742</v>
      </c>
      <c r="C7" s="368">
        <v>3199.7633976500001</v>
      </c>
      <c r="D7" s="369"/>
    </row>
    <row r="8" spans="2:7" ht="16.5">
      <c r="B8" s="2" t="s">
        <v>743</v>
      </c>
      <c r="C8" s="368">
        <v>2431.51169084</v>
      </c>
      <c r="D8" s="369"/>
    </row>
    <row r="9" spans="2:7" ht="16.5">
      <c r="B9" s="2" t="s">
        <v>744</v>
      </c>
      <c r="C9" s="368">
        <v>62909.30757356</v>
      </c>
      <c r="D9" s="369"/>
    </row>
    <row r="10" spans="2:7" ht="16.5">
      <c r="B10" s="2" t="s">
        <v>745</v>
      </c>
      <c r="C10" s="368">
        <v>22725.265491999999</v>
      </c>
      <c r="D10" s="369"/>
    </row>
    <row r="11" spans="2:7" ht="33.75" customHeight="1">
      <c r="B11" s="427" t="s">
        <v>790</v>
      </c>
      <c r="C11" s="368">
        <f>'1'!D61</f>
        <v>0</v>
      </c>
      <c r="D11" s="369" t="s">
        <v>791</v>
      </c>
    </row>
    <row r="12" spans="2:7" ht="33.75" customHeight="1">
      <c r="B12" s="427" t="s">
        <v>792</v>
      </c>
      <c r="C12" s="368">
        <f>'1'!D81</f>
        <v>0</v>
      </c>
      <c r="D12" s="369" t="s">
        <v>793</v>
      </c>
    </row>
    <row r="13" spans="2:7" ht="16.5">
      <c r="B13" s="2" t="s">
        <v>746</v>
      </c>
      <c r="C13" s="368">
        <v>1688.7929602199999</v>
      </c>
      <c r="D13" s="369"/>
    </row>
    <row r="14" spans="2:7" ht="33.75" customHeight="1">
      <c r="B14" s="427" t="s">
        <v>794</v>
      </c>
      <c r="C14" s="368">
        <v>0</v>
      </c>
      <c r="D14" s="369" t="s">
        <v>795</v>
      </c>
    </row>
    <row r="15" spans="2:7" ht="33.75" customHeight="1">
      <c r="B15" s="427" t="s">
        <v>796</v>
      </c>
      <c r="C15" s="368">
        <f>'1'!D30</f>
        <v>-263.12534290331303</v>
      </c>
      <c r="D15" s="369" t="s">
        <v>797</v>
      </c>
    </row>
    <row r="16" spans="2:7" ht="16.5">
      <c r="B16" s="2" t="s">
        <v>747</v>
      </c>
      <c r="C16" s="368">
        <v>675.26987594000002</v>
      </c>
      <c r="D16" s="369"/>
    </row>
    <row r="17" spans="2:5" ht="16.5">
      <c r="B17" s="2" t="s">
        <v>748</v>
      </c>
      <c r="C17" s="368">
        <v>21832.562100020001</v>
      </c>
      <c r="D17" s="369"/>
    </row>
    <row r="18" spans="2:5" ht="16.5">
      <c r="B18" s="2" t="s">
        <v>164</v>
      </c>
      <c r="C18" s="368">
        <v>423.69322720999998</v>
      </c>
      <c r="D18" s="369" t="s">
        <v>798</v>
      </c>
    </row>
    <row r="19" spans="2:5" s="126" customFormat="1" ht="16.5">
      <c r="B19" s="427" t="s">
        <v>856</v>
      </c>
      <c r="C19" s="368">
        <f>-C18-'1'!D19</f>
        <v>-79.321995246200004</v>
      </c>
      <c r="D19" s="369" t="s">
        <v>798</v>
      </c>
      <c r="E19" s="206"/>
    </row>
    <row r="20" spans="2:5" ht="16.5">
      <c r="B20" s="2" t="s">
        <v>749</v>
      </c>
      <c r="C20" s="368">
        <v>799.73793380999996</v>
      </c>
      <c r="D20" s="369"/>
    </row>
    <row r="21" spans="2:5" ht="16.5">
      <c r="B21" s="2" t="s">
        <v>750</v>
      </c>
      <c r="C21" s="368">
        <v>125.28102690999999</v>
      </c>
      <c r="D21" s="369"/>
    </row>
    <row r="22" spans="2:5" ht="16.5">
      <c r="B22" s="2" t="s">
        <v>751</v>
      </c>
      <c r="C22" s="368">
        <f>196.46461556+98.72857711</f>
        <v>295.19319267000003</v>
      </c>
      <c r="D22" s="369"/>
    </row>
    <row r="23" spans="2:5" ht="16.5">
      <c r="B23" s="2" t="s">
        <v>752</v>
      </c>
      <c r="C23" s="368">
        <v>9.7722823900000009</v>
      </c>
      <c r="D23" s="369"/>
    </row>
    <row r="24" spans="2:5" ht="16.5">
      <c r="B24" s="2" t="s">
        <v>753</v>
      </c>
      <c r="C24" s="368">
        <v>1430.5775393599999</v>
      </c>
      <c r="D24" s="369"/>
    </row>
    <row r="25" spans="2:5" ht="16.5">
      <c r="B25" s="2" t="s">
        <v>754</v>
      </c>
      <c r="C25" s="368">
        <v>298.21608586999997</v>
      </c>
      <c r="D25" s="369"/>
    </row>
    <row r="26" spans="2:5">
      <c r="B26" s="9" t="s">
        <v>755</v>
      </c>
      <c r="C26" s="172">
        <f>C7+C8+C9+C10+C13+SUM(C16:C25)-C19</f>
        <v>118844.94437845002</v>
      </c>
      <c r="D26" s="370"/>
    </row>
    <row r="27" spans="2:5" ht="16.5">
      <c r="B27" s="43"/>
      <c r="C27" s="2"/>
      <c r="D27" s="237"/>
    </row>
    <row r="28" spans="2:5" ht="16.5">
      <c r="B28" s="461" t="s">
        <v>756</v>
      </c>
      <c r="C28" s="461"/>
      <c r="D28" s="461"/>
    </row>
    <row r="29" spans="2:5" ht="16.5">
      <c r="B29" s="2" t="s">
        <v>757</v>
      </c>
      <c r="C29" s="368">
        <v>2390.7263372100001</v>
      </c>
      <c r="D29" s="369"/>
    </row>
    <row r="30" spans="2:5" ht="16.5">
      <c r="B30" s="2" t="s">
        <v>758</v>
      </c>
      <c r="C30" s="368">
        <v>68672.120170990005</v>
      </c>
      <c r="D30" s="369"/>
    </row>
    <row r="31" spans="2:5" ht="16.5">
      <c r="B31" s="2" t="s">
        <v>759</v>
      </c>
      <c r="C31" s="368">
        <v>21832.562100020001</v>
      </c>
      <c r="D31" s="369"/>
    </row>
    <row r="32" spans="2:5" ht="16.5">
      <c r="B32" s="2" t="s">
        <v>760</v>
      </c>
      <c r="C32" s="368">
        <v>4641.8900660199997</v>
      </c>
      <c r="D32" s="369"/>
    </row>
    <row r="33" spans="2:4" ht="16.5">
      <c r="B33" s="426" t="s">
        <v>799</v>
      </c>
      <c r="C33" s="368">
        <f>'1'!D49</f>
        <v>1180</v>
      </c>
      <c r="D33" s="369" t="s">
        <v>800</v>
      </c>
    </row>
    <row r="34" spans="2:4" ht="16.5">
      <c r="B34" s="426" t="s">
        <v>801</v>
      </c>
      <c r="C34" s="368">
        <f>'1'!D70</f>
        <v>1514.59363448</v>
      </c>
      <c r="D34" s="369" t="s">
        <v>802</v>
      </c>
    </row>
    <row r="35" spans="2:4" ht="16.5">
      <c r="B35" s="2" t="s">
        <v>761</v>
      </c>
      <c r="C35" s="368">
        <v>2604.39509266</v>
      </c>
      <c r="D35" s="369"/>
    </row>
    <row r="36" spans="2:4" ht="16.5">
      <c r="B36" s="2" t="s">
        <v>762</v>
      </c>
      <c r="C36" s="368">
        <v>5205.9762833499999</v>
      </c>
      <c r="D36" s="369"/>
    </row>
    <row r="37" spans="2:4" ht="16.5">
      <c r="B37" s="2" t="s">
        <v>754</v>
      </c>
      <c r="C37" s="368">
        <v>149.38935552000001</v>
      </c>
      <c r="D37" s="369"/>
    </row>
    <row r="38" spans="2:4" ht="16.5">
      <c r="B38" s="2" t="s">
        <v>763</v>
      </c>
      <c r="C38" s="368">
        <v>0</v>
      </c>
      <c r="D38" s="369"/>
    </row>
    <row r="39" spans="2:4" ht="16.5">
      <c r="B39" s="2" t="s">
        <v>764</v>
      </c>
      <c r="C39" s="368">
        <v>69.654118209999993</v>
      </c>
      <c r="D39" s="369"/>
    </row>
    <row r="40" spans="2:4" ht="16.5">
      <c r="B40" s="2" t="s">
        <v>765</v>
      </c>
      <c r="C40" s="368">
        <v>1508.1251118</v>
      </c>
      <c r="D40" s="369"/>
    </row>
    <row r="41" spans="2:4">
      <c r="B41" s="9" t="s">
        <v>766</v>
      </c>
      <c r="C41" s="172">
        <f>SUM(C29:C40)-C33-C34</f>
        <v>107074.83863578</v>
      </c>
      <c r="D41" s="370"/>
    </row>
    <row r="42" spans="2:4">
      <c r="B42" s="126"/>
      <c r="C42" s="126"/>
      <c r="D42" s="237"/>
    </row>
    <row r="43" spans="2:4">
      <c r="B43" s="456" t="s">
        <v>767</v>
      </c>
      <c r="C43" s="456"/>
      <c r="D43" s="456"/>
    </row>
    <row r="44" spans="2:4" ht="16.5">
      <c r="B44" s="2" t="s">
        <v>767</v>
      </c>
      <c r="C44" s="371">
        <v>10577.589163361001</v>
      </c>
      <c r="D44" s="237"/>
    </row>
    <row r="45" spans="2:4" ht="16.5">
      <c r="B45" s="426" t="s">
        <v>803</v>
      </c>
      <c r="C45" s="371">
        <f>'1'!D6</f>
        <v>1229.8728999</v>
      </c>
      <c r="D45" s="237" t="s">
        <v>804</v>
      </c>
    </row>
    <row r="46" spans="2:4" ht="16.5">
      <c r="B46" s="426" t="s">
        <v>805</v>
      </c>
      <c r="C46" s="371">
        <f>'1'!D10</f>
        <v>8622.8531894400003</v>
      </c>
      <c r="D46" s="237" t="s">
        <v>806</v>
      </c>
    </row>
    <row r="47" spans="2:4" ht="16.5">
      <c r="B47" s="426" t="s">
        <v>807</v>
      </c>
      <c r="C47" s="371">
        <v>113.94455807</v>
      </c>
      <c r="D47" s="237" t="s">
        <v>808</v>
      </c>
    </row>
    <row r="48" spans="2:4" ht="16.5">
      <c r="B48" s="426" t="s">
        <v>809</v>
      </c>
      <c r="C48" s="371">
        <v>151.49453130000001</v>
      </c>
      <c r="D48" s="237" t="s">
        <v>810</v>
      </c>
    </row>
    <row r="49" spans="2:4" ht="16.5">
      <c r="B49" s="426" t="s">
        <v>811</v>
      </c>
      <c r="C49" s="371">
        <f>'1'!D15</f>
        <v>213.178009734997</v>
      </c>
      <c r="D49" s="237" t="s">
        <v>812</v>
      </c>
    </row>
    <row r="50" spans="2:4" ht="16.5" customHeight="1">
      <c r="B50" s="426" t="s">
        <v>857</v>
      </c>
      <c r="C50" s="371">
        <v>1192.51658131</v>
      </c>
      <c r="D50" s="237"/>
    </row>
    <row r="51" spans="2:4" ht="16.5">
      <c r="B51" s="426" t="s">
        <v>858</v>
      </c>
      <c r="C51" s="371">
        <f>'1'!D49</f>
        <v>1180</v>
      </c>
      <c r="D51" s="237" t="s">
        <v>800</v>
      </c>
    </row>
    <row r="52" spans="2:4">
      <c r="B52" s="9" t="s">
        <v>813</v>
      </c>
      <c r="C52" s="372">
        <f>C41+C44+C50</f>
        <v>118844.94438045101</v>
      </c>
      <c r="D52" s="239"/>
    </row>
    <row r="53" spans="2:4" ht="16.5" customHeight="1">
      <c r="B53" s="126"/>
      <c r="C53" s="126"/>
      <c r="D53" s="237"/>
    </row>
    <row r="54" spans="2:4">
      <c r="B54" s="126"/>
      <c r="C54" s="126"/>
      <c r="D54" s="237"/>
    </row>
    <row r="55" spans="2:4">
      <c r="B55" s="43" t="s">
        <v>260</v>
      </c>
      <c r="C55" s="126"/>
      <c r="D55" s="237"/>
    </row>
    <row r="56" spans="2:4" ht="66">
      <c r="B56" s="252" t="s">
        <v>815</v>
      </c>
      <c r="C56" s="126"/>
      <c r="D56" s="237"/>
    </row>
  </sheetData>
  <mergeCells count="6">
    <mergeCell ref="B43:D43"/>
    <mergeCell ref="B2:D2"/>
    <mergeCell ref="F2:G3"/>
    <mergeCell ref="D4:D5"/>
    <mergeCell ref="B6:D6"/>
    <mergeCell ref="B28:D28"/>
  </mergeCells>
  <hyperlinks>
    <hyperlink ref="F2:G3" location="Index!A1" display="Return to Index" xr:uid="{ED89C162-B702-4630-B709-7C184CA78E0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1E6F-9239-49D9-B977-0707FC5A6991}">
  <dimension ref="B1:K36"/>
  <sheetViews>
    <sheetView topLeftCell="B19" zoomScale="90" zoomScaleNormal="90" workbookViewId="0">
      <selection activeCell="D31" sqref="D31"/>
    </sheetView>
  </sheetViews>
  <sheetFormatPr defaultRowHeight="31.5" customHeight="1"/>
  <cols>
    <col min="1" max="1" width="9.140625" style="2"/>
    <col min="2" max="2" width="9.140625" style="2" customWidth="1"/>
    <col min="3" max="3" width="78.5703125" style="2" customWidth="1"/>
    <col min="4" max="8" width="21.42578125" style="2" customWidth="1"/>
    <col min="9" max="16384" width="9.140625" style="2"/>
  </cols>
  <sheetData>
    <row r="1" spans="2:11" ht="16.5" customHeight="1">
      <c r="H1" s="11"/>
    </row>
    <row r="2" spans="2:11" ht="19.5" customHeight="1">
      <c r="B2" s="113" t="s">
        <v>182</v>
      </c>
      <c r="C2" s="107"/>
      <c r="D2" s="107"/>
      <c r="E2" s="107"/>
      <c r="F2" s="107"/>
      <c r="G2" s="48"/>
      <c r="H2" s="48"/>
      <c r="J2" s="462" t="s">
        <v>181</v>
      </c>
      <c r="K2" s="463"/>
    </row>
    <row r="3" spans="2:11" ht="16.5" customHeight="1">
      <c r="J3" s="464"/>
      <c r="K3" s="465"/>
    </row>
    <row r="4" spans="2:11" ht="16.5" customHeight="1">
      <c r="B4" s="1"/>
      <c r="C4" s="171"/>
      <c r="D4" s="171"/>
      <c r="E4" s="171"/>
      <c r="F4" s="171"/>
      <c r="G4" s="1"/>
      <c r="H4" s="1"/>
    </row>
    <row r="5" spans="2:11" ht="16.5" customHeight="1">
      <c r="B5" s="14" t="s">
        <v>166</v>
      </c>
      <c r="C5" s="4"/>
      <c r="D5" s="189" t="s">
        <v>843</v>
      </c>
      <c r="E5" s="189" t="s">
        <v>847</v>
      </c>
      <c r="F5" s="189" t="s">
        <v>848</v>
      </c>
      <c r="G5" s="431">
        <v>44469</v>
      </c>
      <c r="H5" s="77" t="s">
        <v>371</v>
      </c>
    </row>
    <row r="6" spans="2:11" ht="16.5" customHeight="1">
      <c r="B6" s="63"/>
      <c r="C6" s="28" t="s">
        <v>14</v>
      </c>
      <c r="D6" s="28"/>
      <c r="E6" s="28"/>
      <c r="F6" s="28"/>
      <c r="G6" s="6"/>
      <c r="H6" s="6"/>
    </row>
    <row r="7" spans="2:11" ht="16.5" customHeight="1">
      <c r="B7" s="3">
        <v>1</v>
      </c>
      <c r="C7" s="2" t="s">
        <v>241</v>
      </c>
      <c r="D7" s="368">
        <v>9558.9380642073302</v>
      </c>
      <c r="E7" s="368">
        <v>9554.4656589404804</v>
      </c>
      <c r="F7" s="368">
        <v>9872.1031185316624</v>
      </c>
      <c r="G7" s="368">
        <v>9152.1947691195601</v>
      </c>
      <c r="H7" s="417">
        <v>9369.3413139819695</v>
      </c>
    </row>
    <row r="8" spans="2:11" ht="33" customHeight="1">
      <c r="B8" s="85">
        <v>2</v>
      </c>
      <c r="C8" s="12" t="s">
        <v>242</v>
      </c>
      <c r="D8" s="418">
        <v>9349.61957856355</v>
      </c>
      <c r="E8" s="418">
        <v>9383.6619398304501</v>
      </c>
      <c r="F8" s="418">
        <v>9697.6566767751156</v>
      </c>
      <c r="G8" s="418">
        <v>8958.0190673684101</v>
      </c>
      <c r="H8" s="419">
        <v>9052.3203800432202</v>
      </c>
    </row>
    <row r="9" spans="2:11" ht="49.5" customHeight="1">
      <c r="B9" s="85" t="s">
        <v>243</v>
      </c>
      <c r="C9" s="12" t="s">
        <v>244</v>
      </c>
      <c r="D9" s="385" t="s">
        <v>859</v>
      </c>
      <c r="E9" s="385" t="s">
        <v>859</v>
      </c>
      <c r="F9" s="385" t="s">
        <v>859</v>
      </c>
      <c r="G9" s="385" t="s">
        <v>859</v>
      </c>
      <c r="H9" s="385" t="s">
        <v>859</v>
      </c>
    </row>
    <row r="10" spans="2:11" ht="16.5" customHeight="1">
      <c r="B10" s="3">
        <v>3</v>
      </c>
      <c r="C10" s="2" t="s">
        <v>15</v>
      </c>
      <c r="D10" s="368">
        <v>10731.938064207299</v>
      </c>
      <c r="E10" s="368">
        <v>10727.4656589405</v>
      </c>
      <c r="F10" s="368">
        <v>11044.562232030161</v>
      </c>
      <c r="G10" s="368">
        <v>10773.6182289139</v>
      </c>
      <c r="H10" s="419">
        <v>10740.65475802</v>
      </c>
    </row>
    <row r="11" spans="2:11" ht="16.5" customHeight="1">
      <c r="B11" s="85">
        <v>4</v>
      </c>
      <c r="C11" s="12" t="s">
        <v>16</v>
      </c>
      <c r="D11" s="418">
        <v>10522.619578563599</v>
      </c>
      <c r="E11" s="418">
        <v>10556.661939830499</v>
      </c>
      <c r="F11" s="418">
        <v>10870.115790273614</v>
      </c>
      <c r="G11" s="418">
        <v>10579.442527162701</v>
      </c>
      <c r="H11" s="419">
        <v>10423.6338240813</v>
      </c>
    </row>
    <row r="12" spans="2:11" ht="48.75" customHeight="1">
      <c r="B12" s="85" t="s">
        <v>245</v>
      </c>
      <c r="C12" s="12" t="s">
        <v>246</v>
      </c>
      <c r="D12" s="385" t="s">
        <v>859</v>
      </c>
      <c r="E12" s="385" t="s">
        <v>859</v>
      </c>
      <c r="F12" s="385" t="s">
        <v>859</v>
      </c>
      <c r="G12" s="385" t="s">
        <v>859</v>
      </c>
      <c r="H12" s="385" t="s">
        <v>859</v>
      </c>
    </row>
    <row r="13" spans="2:11" ht="16.5" customHeight="1">
      <c r="B13" s="85">
        <v>5</v>
      </c>
      <c r="C13" s="2" t="s">
        <v>17</v>
      </c>
      <c r="D13" s="368">
        <v>12228.5316986873</v>
      </c>
      <c r="E13" s="368">
        <v>12239.1737742605</v>
      </c>
      <c r="F13" s="368">
        <v>12558.271721763937</v>
      </c>
      <c r="G13" s="368">
        <v>12289.3596713357</v>
      </c>
      <c r="H13" s="419">
        <v>12059.1334570292</v>
      </c>
    </row>
    <row r="14" spans="2:11" ht="33" customHeight="1">
      <c r="B14" s="85">
        <v>6</v>
      </c>
      <c r="C14" s="12" t="s">
        <v>18</v>
      </c>
      <c r="D14" s="418">
        <v>12019.2132130436</v>
      </c>
      <c r="E14" s="418">
        <v>12068.370055150401</v>
      </c>
      <c r="F14" s="418">
        <v>12383.825280007391</v>
      </c>
      <c r="G14" s="418">
        <v>12095.183969584499</v>
      </c>
      <c r="H14" s="419">
        <v>11742.1125230904</v>
      </c>
    </row>
    <row r="15" spans="2:11" ht="48.75" customHeight="1">
      <c r="B15" s="85" t="s">
        <v>247</v>
      </c>
      <c r="C15" s="12" t="s">
        <v>248</v>
      </c>
      <c r="D15" s="385" t="s">
        <v>859</v>
      </c>
      <c r="E15" s="385" t="s">
        <v>859</v>
      </c>
      <c r="F15" s="385" t="s">
        <v>859</v>
      </c>
      <c r="G15" s="385" t="s">
        <v>859</v>
      </c>
      <c r="H15" s="385" t="s">
        <v>859</v>
      </c>
    </row>
    <row r="16" spans="2:11" ht="16.5" customHeight="1">
      <c r="B16" s="78"/>
      <c r="C16" s="64" t="s">
        <v>19</v>
      </c>
      <c r="D16" s="172"/>
      <c r="E16" s="172"/>
      <c r="F16" s="172"/>
      <c r="G16" s="64"/>
      <c r="H16" s="65"/>
    </row>
    <row r="17" spans="2:8" ht="16.5" customHeight="1">
      <c r="B17" s="3">
        <v>7</v>
      </c>
      <c r="C17" s="2" t="s">
        <v>10</v>
      </c>
      <c r="D17" s="368">
        <v>61318.712451454601</v>
      </c>
      <c r="E17" s="368">
        <v>61121.235322289998</v>
      </c>
      <c r="F17" s="368">
        <v>60478.836428931201</v>
      </c>
      <c r="G17" s="368">
        <v>60829.779223751</v>
      </c>
      <c r="H17" s="419">
        <v>62618.993738578298</v>
      </c>
    </row>
    <row r="18" spans="2:8" ht="33" customHeight="1">
      <c r="B18" s="85">
        <v>8</v>
      </c>
      <c r="C18" s="12" t="s">
        <v>20</v>
      </c>
      <c r="D18" s="418">
        <f>D17-268.357033</f>
        <v>61050.355418454601</v>
      </c>
      <c r="E18" s="418">
        <f>E17-166.720222995336</f>
        <v>60954.515099294666</v>
      </c>
      <c r="F18" s="418">
        <v>60296.315024931202</v>
      </c>
      <c r="G18" s="418">
        <v>60631.776344751001</v>
      </c>
      <c r="H18" s="419">
        <v>62291.734021308301</v>
      </c>
    </row>
    <row r="19" spans="2:8" ht="16.5" customHeight="1">
      <c r="B19" s="78"/>
      <c r="C19" s="64" t="s">
        <v>21</v>
      </c>
      <c r="D19" s="173" t="s">
        <v>22</v>
      </c>
      <c r="E19" s="173" t="s">
        <v>22</v>
      </c>
      <c r="F19" s="173" t="s">
        <v>22</v>
      </c>
      <c r="G19" s="66" t="s">
        <v>22</v>
      </c>
      <c r="H19" s="66" t="s">
        <v>22</v>
      </c>
    </row>
    <row r="20" spans="2:8" ht="16.5" customHeight="1">
      <c r="B20" s="3">
        <v>9</v>
      </c>
      <c r="C20" s="12" t="s">
        <v>249</v>
      </c>
      <c r="D20" s="420">
        <f>D7/D17*100</f>
        <v>15.588941257980659</v>
      </c>
      <c r="E20" s="420">
        <f>E7/E17*100</f>
        <v>15.631990434355817</v>
      </c>
      <c r="F20" s="420">
        <v>16.323235864718381</v>
      </c>
      <c r="G20" s="421">
        <v>15.045582748960699</v>
      </c>
      <c r="H20" s="422">
        <v>14.9624590792645</v>
      </c>
    </row>
    <row r="21" spans="2:8" ht="16.5" customHeight="1">
      <c r="B21" s="85">
        <v>10</v>
      </c>
      <c r="C21" s="12" t="s">
        <v>250</v>
      </c>
      <c r="D21" s="420">
        <f>D8/D18*100</f>
        <v>15.314603026434309</v>
      </c>
      <c r="E21" s="420">
        <f>E8/E18*100</f>
        <v>15.394531355953699</v>
      </c>
      <c r="F21" s="420">
        <v>16.083332244707403</v>
      </c>
      <c r="G21" s="421">
        <v>14.7744625135921</v>
      </c>
      <c r="H21" s="422">
        <v>14.5321374051759</v>
      </c>
    </row>
    <row r="22" spans="2:8" ht="48.75" customHeight="1">
      <c r="B22" s="85" t="s">
        <v>251</v>
      </c>
      <c r="C22" s="12" t="s">
        <v>252</v>
      </c>
      <c r="D22" s="423" t="s">
        <v>859</v>
      </c>
      <c r="E22" s="423" t="s">
        <v>859</v>
      </c>
      <c r="F22" s="423" t="s">
        <v>859</v>
      </c>
      <c r="G22" s="423" t="s">
        <v>859</v>
      </c>
      <c r="H22" s="423" t="s">
        <v>859</v>
      </c>
    </row>
    <row r="23" spans="2:8" ht="16.5" customHeight="1">
      <c r="B23" s="3">
        <v>11</v>
      </c>
      <c r="C23" s="12" t="s">
        <v>23</v>
      </c>
      <c r="D23" s="420">
        <f>D10/D17*100</f>
        <v>17.501897275980259</v>
      </c>
      <c r="E23" s="420">
        <f>E10/E17*100</f>
        <v>17.551127038540653</v>
      </c>
      <c r="F23" s="420">
        <v>18.261862965913124</v>
      </c>
      <c r="G23" s="421">
        <v>17.7110921104697</v>
      </c>
      <c r="H23" s="422">
        <v>17.152391178401999</v>
      </c>
    </row>
    <row r="24" spans="2:8" ht="33" customHeight="1">
      <c r="B24" s="85">
        <v>12</v>
      </c>
      <c r="C24" s="12" t="s">
        <v>24</v>
      </c>
      <c r="D24" s="420">
        <f>D11/D18*100</f>
        <v>17.235967762085739</v>
      </c>
      <c r="E24" s="420">
        <f>E11/E18*100</f>
        <v>17.318917101766356</v>
      </c>
      <c r="F24" s="420">
        <v>18.027827713483088</v>
      </c>
      <c r="G24" s="421">
        <v>17.448676527341402</v>
      </c>
      <c r="H24" s="422">
        <v>16.733574667411901</v>
      </c>
    </row>
    <row r="25" spans="2:8" ht="48.75" customHeight="1">
      <c r="B25" s="85" t="s">
        <v>253</v>
      </c>
      <c r="C25" s="12" t="s">
        <v>254</v>
      </c>
      <c r="D25" s="423" t="s">
        <v>859</v>
      </c>
      <c r="E25" s="423" t="s">
        <v>859</v>
      </c>
      <c r="F25" s="423" t="s">
        <v>859</v>
      </c>
      <c r="G25" s="423" t="s">
        <v>859</v>
      </c>
      <c r="H25" s="423" t="s">
        <v>859</v>
      </c>
    </row>
    <row r="26" spans="2:8" ht="16.5" customHeight="1">
      <c r="B26" s="3">
        <v>13</v>
      </c>
      <c r="C26" s="12" t="s">
        <v>25</v>
      </c>
      <c r="D26" s="420">
        <f>D13/D17*100</f>
        <v>19.942577412023294</v>
      </c>
      <c r="E26" s="420">
        <f>E13/E17*100</f>
        <v>20.024421479251512</v>
      </c>
      <c r="F26" s="420">
        <v>20.764737655826409</v>
      </c>
      <c r="G26" s="421">
        <v>20.202867457617401</v>
      </c>
      <c r="H26" s="422">
        <v>19.257948326946298</v>
      </c>
    </row>
    <row r="27" spans="2:8" ht="33" customHeight="1">
      <c r="B27" s="85">
        <v>14</v>
      </c>
      <c r="C27" s="12" t="s">
        <v>26</v>
      </c>
      <c r="D27" s="420">
        <f>D14/D18*100</f>
        <v>19.687376315274282</v>
      </c>
      <c r="E27" s="420">
        <f>E14/E18*100</f>
        <v>19.798976393284523</v>
      </c>
      <c r="F27" s="420">
        <v>20.538278790149867</v>
      </c>
      <c r="G27" s="421">
        <v>19.948589170186199</v>
      </c>
      <c r="H27" s="422">
        <v>18.850193701581201</v>
      </c>
    </row>
    <row r="28" spans="2:8" ht="48.75" customHeight="1">
      <c r="B28" s="85" t="s">
        <v>255</v>
      </c>
      <c r="C28" s="12" t="s">
        <v>256</v>
      </c>
      <c r="D28" s="423" t="s">
        <v>859</v>
      </c>
      <c r="E28" s="423" t="s">
        <v>859</v>
      </c>
      <c r="F28" s="423" t="s">
        <v>859</v>
      </c>
      <c r="G28" s="423" t="s">
        <v>859</v>
      </c>
      <c r="H28" s="423" t="s">
        <v>859</v>
      </c>
    </row>
    <row r="29" spans="2:8" ht="16.5" customHeight="1">
      <c r="B29" s="78"/>
      <c r="C29" s="67" t="s">
        <v>27</v>
      </c>
      <c r="D29" s="174" t="s">
        <v>28</v>
      </c>
      <c r="E29" s="174" t="s">
        <v>28</v>
      </c>
      <c r="F29" s="174" t="s">
        <v>28</v>
      </c>
      <c r="G29" s="100" t="s">
        <v>28</v>
      </c>
      <c r="H29" s="66" t="s">
        <v>28</v>
      </c>
    </row>
    <row r="30" spans="2:8" ht="16.5" customHeight="1">
      <c r="B30" s="3">
        <v>15</v>
      </c>
      <c r="C30" s="12" t="s">
        <v>29</v>
      </c>
      <c r="D30" s="418">
        <v>113943.355550459</v>
      </c>
      <c r="E30" s="418">
        <v>133963.123905616</v>
      </c>
      <c r="F30" s="418">
        <v>134608.53342145361</v>
      </c>
      <c r="G30" s="418">
        <v>133837.53555693201</v>
      </c>
      <c r="H30" s="419">
        <v>133707.73134534</v>
      </c>
    </row>
    <row r="31" spans="2:8" ht="16.5" customHeight="1">
      <c r="B31" s="3">
        <v>16</v>
      </c>
      <c r="C31" s="12" t="s">
        <v>44</v>
      </c>
      <c r="D31" s="420">
        <v>9.4186607129142903</v>
      </c>
      <c r="E31" s="420">
        <v>8.0077750848050506</v>
      </c>
      <c r="F31" s="420">
        <v>8.2049495312827663</v>
      </c>
      <c r="G31" s="420">
        <v>8.04977331963123</v>
      </c>
      <c r="H31" s="424">
        <v>8.0329347075357909</v>
      </c>
    </row>
    <row r="32" spans="2:8" ht="31.5" customHeight="1">
      <c r="B32" s="85">
        <v>17</v>
      </c>
      <c r="C32" s="12" t="s">
        <v>257</v>
      </c>
      <c r="D32" s="420">
        <v>9.2519529334915198</v>
      </c>
      <c r="E32" s="420">
        <v>7.8802745353028198</v>
      </c>
      <c r="F32" s="420">
        <v>8.0753541502749648</v>
      </c>
      <c r="G32" s="420">
        <v>7.9046901776388703</v>
      </c>
      <c r="H32" s="424">
        <v>7.7958347801453902</v>
      </c>
    </row>
    <row r="33" spans="2:8" ht="49.5" customHeight="1">
      <c r="B33" s="85" t="s">
        <v>258</v>
      </c>
      <c r="C33" s="12" t="s">
        <v>259</v>
      </c>
      <c r="D33" s="423" t="s">
        <v>859</v>
      </c>
      <c r="E33" s="423" t="s">
        <v>859</v>
      </c>
      <c r="F33" s="423" t="s">
        <v>859</v>
      </c>
      <c r="G33" s="423" t="s">
        <v>859</v>
      </c>
      <c r="H33" s="423" t="s">
        <v>859</v>
      </c>
    </row>
    <row r="34" spans="2:8" ht="31.5" customHeight="1">
      <c r="C34" s="43" t="s">
        <v>260</v>
      </c>
    </row>
    <row r="35" spans="2:8" ht="66" customHeight="1">
      <c r="C35" s="196" t="s">
        <v>261</v>
      </c>
    </row>
    <row r="36" spans="2:8" ht="33" customHeight="1">
      <c r="C36" s="432" t="s">
        <v>860</v>
      </c>
    </row>
  </sheetData>
  <mergeCells count="1">
    <mergeCell ref="J2:K3"/>
  </mergeCells>
  <hyperlinks>
    <hyperlink ref="J2" location="Index!A1" display="Index" xr:uid="{3F4C0F0C-5A68-46D4-B303-2678D3BE1273}"/>
    <hyperlink ref="J2:K3" location="Index!A1" display="Return to Index" xr:uid="{AD86DB5E-EFF6-45DE-8C8F-6C7A2D513DB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92B-31A0-4AD6-BD02-72AF765A182F}">
  <dimension ref="A1:K49"/>
  <sheetViews>
    <sheetView topLeftCell="A10" zoomScale="90" zoomScaleNormal="90" workbookViewId="0">
      <selection activeCell="D39" sqref="D39"/>
    </sheetView>
  </sheetViews>
  <sheetFormatPr defaultRowHeight="16.5"/>
  <cols>
    <col min="1" max="1" width="9.140625" style="2"/>
    <col min="2" max="2" width="9.140625" style="74" customWidth="1"/>
    <col min="3" max="3" width="81.85546875" style="2" customWidth="1"/>
    <col min="4" max="7" width="20.7109375" style="8" customWidth="1"/>
    <col min="8" max="8" width="20.85546875" style="8" customWidth="1"/>
    <col min="9" max="16384" width="9.140625" style="2"/>
  </cols>
  <sheetData>
    <row r="1" spans="1:11" ht="16.5" customHeight="1"/>
    <row r="2" spans="1:11" ht="19.5" customHeight="1">
      <c r="B2" s="106" t="s">
        <v>375</v>
      </c>
      <c r="C2" s="107"/>
      <c r="J2" s="452" t="s">
        <v>181</v>
      </c>
      <c r="K2" s="453"/>
    </row>
    <row r="3" spans="1:11" ht="16.5" customHeight="1">
      <c r="D3" s="240"/>
      <c r="E3" s="240"/>
      <c r="F3" s="240"/>
      <c r="G3" s="240"/>
      <c r="H3" s="240"/>
      <c r="J3" s="454"/>
      <c r="K3" s="455"/>
    </row>
    <row r="4" spans="1:11" ht="33.75" customHeight="1">
      <c r="B4" s="73" t="s">
        <v>166</v>
      </c>
      <c r="C4" s="4"/>
      <c r="D4" s="209" t="s">
        <v>843</v>
      </c>
      <c r="E4" s="209" t="s">
        <v>847</v>
      </c>
      <c r="F4" s="209" t="s">
        <v>848</v>
      </c>
      <c r="G4" s="209" t="s">
        <v>861</v>
      </c>
      <c r="H4" s="209" t="s">
        <v>371</v>
      </c>
    </row>
    <row r="5" spans="1:11">
      <c r="A5" s="17"/>
      <c r="B5" s="88"/>
      <c r="C5" s="23" t="s">
        <v>380</v>
      </c>
      <c r="D5" s="234"/>
      <c r="E5" s="234"/>
      <c r="F5" s="234"/>
      <c r="G5" s="234"/>
      <c r="H5" s="234"/>
    </row>
    <row r="6" spans="1:11" ht="16.5" customHeight="1">
      <c r="A6" s="18"/>
      <c r="B6" s="89">
        <v>1</v>
      </c>
      <c r="C6" s="19" t="s">
        <v>377</v>
      </c>
      <c r="D6" s="233">
        <v>9558.9380642100004</v>
      </c>
      <c r="E6" s="233">
        <v>9554.4656589404804</v>
      </c>
      <c r="F6" s="233">
        <v>9872.1031185316642</v>
      </c>
      <c r="G6" s="233">
        <v>9152.1947689999997</v>
      </c>
      <c r="H6" s="233">
        <v>9369.3413139999993</v>
      </c>
    </row>
    <row r="7" spans="1:11" ht="16.5" customHeight="1">
      <c r="A7" s="18"/>
      <c r="B7" s="89">
        <v>2</v>
      </c>
      <c r="C7" s="19" t="s">
        <v>378</v>
      </c>
      <c r="D7" s="233">
        <v>10731.93806421</v>
      </c>
      <c r="E7" s="233">
        <v>10727.4656589405</v>
      </c>
      <c r="F7" s="233">
        <v>11044.562232030163</v>
      </c>
      <c r="G7" s="233">
        <v>10773.618229</v>
      </c>
      <c r="H7" s="233">
        <v>10740.654758000001</v>
      </c>
    </row>
    <row r="8" spans="1:11" ht="16.5" customHeight="1">
      <c r="A8" s="18"/>
      <c r="B8" s="89">
        <v>3</v>
      </c>
      <c r="C8" s="19" t="s">
        <v>379</v>
      </c>
      <c r="D8" s="233">
        <v>12228.53169869</v>
      </c>
      <c r="E8" s="233">
        <v>12239.1737742605</v>
      </c>
      <c r="F8" s="233">
        <v>12558.271721763938</v>
      </c>
      <c r="G8" s="233">
        <v>12289.359671</v>
      </c>
      <c r="H8" s="233">
        <v>12059.133457</v>
      </c>
    </row>
    <row r="9" spans="1:11" ht="16.5" customHeight="1">
      <c r="A9" s="18"/>
      <c r="B9" s="90"/>
      <c r="C9" s="23" t="s">
        <v>381</v>
      </c>
      <c r="D9" s="234"/>
      <c r="E9" s="234"/>
      <c r="F9" s="234"/>
      <c r="G9" s="234"/>
      <c r="H9" s="234"/>
    </row>
    <row r="10" spans="1:11" ht="16.5" customHeight="1">
      <c r="A10" s="18"/>
      <c r="B10" s="89">
        <v>4</v>
      </c>
      <c r="C10" s="19" t="s">
        <v>382</v>
      </c>
      <c r="D10" s="233">
        <v>61406.346018370001</v>
      </c>
      <c r="E10" s="233">
        <v>61121.235322289998</v>
      </c>
      <c r="F10" s="233">
        <v>60478.836429000003</v>
      </c>
      <c r="G10" s="233">
        <v>60829.779223999998</v>
      </c>
      <c r="H10" s="233">
        <v>62618.993738999998</v>
      </c>
    </row>
    <row r="11" spans="1:11" ht="16.5" customHeight="1">
      <c r="A11" s="18"/>
      <c r="B11" s="90"/>
      <c r="C11" s="23" t="s">
        <v>383</v>
      </c>
      <c r="D11" s="234"/>
      <c r="E11" s="234"/>
      <c r="F11" s="234"/>
      <c r="G11" s="234"/>
      <c r="H11" s="234"/>
    </row>
    <row r="12" spans="1:11" ht="16.5" customHeight="1">
      <c r="B12" s="89">
        <v>5</v>
      </c>
      <c r="C12" s="19" t="s">
        <v>384</v>
      </c>
      <c r="D12" s="348">
        <f>D6/$D$10*100</f>
        <v>15.566694135082388</v>
      </c>
      <c r="E12" s="348">
        <f>E6/$E$10*100</f>
        <v>15.631990434355817</v>
      </c>
      <c r="F12" s="348">
        <v>16.32323586471837</v>
      </c>
      <c r="G12" s="348">
        <v>15.045582748960697</v>
      </c>
      <c r="H12" s="348">
        <v>14.962459079000002</v>
      </c>
      <c r="I12" s="11"/>
      <c r="J12" s="11"/>
      <c r="K12" s="11"/>
    </row>
    <row r="13" spans="1:11" ht="16.5" customHeight="1">
      <c r="B13" s="89">
        <v>6</v>
      </c>
      <c r="C13" s="19" t="s">
        <v>385</v>
      </c>
      <c r="D13" s="348">
        <f>D7/$D$10*100</f>
        <v>17.4769201557759</v>
      </c>
      <c r="E13" s="348">
        <f t="shared" ref="E13:E14" si="0">E7/$E$10*100</f>
        <v>17.551127038540653</v>
      </c>
      <c r="F13" s="348">
        <v>18.26186296591311</v>
      </c>
      <c r="G13" s="348">
        <v>17.711092110469696</v>
      </c>
      <c r="H13" s="348">
        <v>17.152391178000002</v>
      </c>
      <c r="I13" s="11"/>
      <c r="J13" s="11"/>
      <c r="K13" s="11"/>
    </row>
    <row r="14" spans="1:11" ht="16.5" customHeight="1">
      <c r="B14" s="89">
        <v>7</v>
      </c>
      <c r="C14" s="19" t="s">
        <v>386</v>
      </c>
      <c r="D14" s="348">
        <f>D8/$D$10*100</f>
        <v>19.914117174520978</v>
      </c>
      <c r="E14" s="348">
        <f t="shared" si="0"/>
        <v>20.024421479251512</v>
      </c>
      <c r="F14" s="348">
        <v>20.764737655826398</v>
      </c>
      <c r="G14" s="348">
        <v>20.202867457617387</v>
      </c>
      <c r="H14" s="348">
        <v>19.257948326999998</v>
      </c>
      <c r="I14" s="11"/>
      <c r="J14" s="11"/>
      <c r="K14" s="11"/>
    </row>
    <row r="15" spans="1:11" ht="33" customHeight="1">
      <c r="A15" s="18"/>
      <c r="B15" s="91"/>
      <c r="C15" s="22" t="s">
        <v>711</v>
      </c>
      <c r="D15" s="242"/>
      <c r="E15" s="242"/>
      <c r="F15" s="242"/>
      <c r="G15" s="242"/>
      <c r="H15" s="242"/>
    </row>
    <row r="16" spans="1:11" s="11" customFormat="1" ht="16.5" customHeight="1">
      <c r="A16" s="210"/>
      <c r="B16" s="211" t="s">
        <v>398</v>
      </c>
      <c r="C16" s="212" t="s">
        <v>712</v>
      </c>
      <c r="D16" s="351">
        <f>9.5281-8</f>
        <v>1.5281000000000002</v>
      </c>
      <c r="E16" s="351">
        <f>9.6933558268289-8</f>
        <v>1.6933558268289008</v>
      </c>
      <c r="F16" s="351">
        <v>1.6336293128936128</v>
      </c>
      <c r="G16" s="351">
        <v>1.6718784992777249</v>
      </c>
      <c r="H16" s="351">
        <v>1.5937656297710003</v>
      </c>
    </row>
    <row r="17" spans="1:8" s="11" customFormat="1" ht="16.5" customHeight="1">
      <c r="A17" s="210"/>
      <c r="B17" s="211" t="s">
        <v>399</v>
      </c>
      <c r="C17" s="428" t="s">
        <v>835</v>
      </c>
      <c r="D17" s="351">
        <f>5.3595-4</f>
        <v>1.3594999999999997</v>
      </c>
      <c r="E17" s="351">
        <f>5.45251265259125-4.5</f>
        <v>0.95251265259124995</v>
      </c>
      <c r="F17" s="351">
        <v>0.91891648850265661</v>
      </c>
      <c r="G17" s="351">
        <v>0.94043165584372024</v>
      </c>
      <c r="H17" s="351">
        <v>0.89649316674599988</v>
      </c>
    </row>
    <row r="18" spans="1:8" ht="16.5" customHeight="1">
      <c r="B18" s="89" t="s">
        <v>400</v>
      </c>
      <c r="C18" s="429" t="s">
        <v>836</v>
      </c>
      <c r="D18" s="351">
        <f>7.1461-6</f>
        <v>1.1460999999999997</v>
      </c>
      <c r="E18" s="351">
        <f>7.27001687012167-6</f>
        <v>1.2700168701216699</v>
      </c>
      <c r="F18" s="351">
        <v>1.2252219846702093</v>
      </c>
      <c r="G18" s="351">
        <v>1.2539088744582927</v>
      </c>
      <c r="H18" s="351">
        <v>1.4882084812259999</v>
      </c>
    </row>
    <row r="19" spans="1:8" ht="16.5" customHeight="1">
      <c r="B19" s="89" t="s">
        <v>401</v>
      </c>
      <c r="C19" s="213" t="s">
        <v>387</v>
      </c>
      <c r="D19" s="351">
        <v>9.5281000000000002</v>
      </c>
      <c r="E19" s="351">
        <v>9.6933558268289008</v>
      </c>
      <c r="F19" s="351">
        <v>9.6336293128936124</v>
      </c>
      <c r="G19" s="351">
        <v>9.6718784992777245</v>
      </c>
      <c r="H19" s="351">
        <v>9.593765629771001</v>
      </c>
    </row>
    <row r="20" spans="1:8" ht="33.75" customHeight="1">
      <c r="A20" s="18"/>
      <c r="B20" s="90"/>
      <c r="C20" s="20" t="s">
        <v>388</v>
      </c>
      <c r="D20" s="234"/>
      <c r="E20" s="234"/>
      <c r="F20" s="234"/>
      <c r="G20" s="234"/>
      <c r="H20" s="234"/>
    </row>
    <row r="21" spans="1:8" ht="16.5" customHeight="1">
      <c r="B21" s="85">
        <v>8</v>
      </c>
      <c r="C21" s="74" t="s">
        <v>389</v>
      </c>
      <c r="D21" s="235">
        <f>'1'!D96</f>
        <v>2.4964322266487007</v>
      </c>
      <c r="E21" s="235">
        <f>1528.0308829642/E10*100</f>
        <v>2.4999999998477613</v>
      </c>
      <c r="F21" s="235">
        <v>2.4999999997813114</v>
      </c>
      <c r="G21" s="235">
        <v>2.4999999999897664</v>
      </c>
      <c r="H21" s="235">
        <v>2.4999999999920153</v>
      </c>
    </row>
    <row r="22" spans="1:8" ht="33" customHeight="1">
      <c r="B22" s="85" t="s">
        <v>402</v>
      </c>
      <c r="C22" s="204" t="s">
        <v>390</v>
      </c>
      <c r="D22" s="352" t="s">
        <v>862</v>
      </c>
      <c r="E22" s="352" t="s">
        <v>862</v>
      </c>
      <c r="F22" s="352" t="s">
        <v>862</v>
      </c>
      <c r="G22" s="352" t="s">
        <v>862</v>
      </c>
      <c r="H22" s="352" t="s">
        <v>862</v>
      </c>
    </row>
    <row r="23" spans="1:8" ht="16.5" customHeight="1">
      <c r="B23" s="85">
        <v>9</v>
      </c>
      <c r="C23" s="204" t="s">
        <v>391</v>
      </c>
      <c r="D23" s="235">
        <f>'1'!D97</f>
        <v>2.9658451741374978E-3</v>
      </c>
      <c r="E23" s="235">
        <f>2.80057507826528/E10*100</f>
        <v>4.5820001240124671E-3</v>
      </c>
      <c r="F23" s="235">
        <v>2.9188415398822831E-3</v>
      </c>
      <c r="G23" s="235">
        <v>1.9037673007524371E-3</v>
      </c>
      <c r="H23" s="235">
        <v>2.3188857298670298E-3</v>
      </c>
    </row>
    <row r="24" spans="1:8" ht="16.5" customHeight="1">
      <c r="A24" s="205"/>
      <c r="B24" s="86" t="s">
        <v>373</v>
      </c>
      <c r="C24" s="10" t="s">
        <v>392</v>
      </c>
      <c r="D24" s="352" t="s">
        <v>862</v>
      </c>
      <c r="E24" s="352" t="s">
        <v>862</v>
      </c>
      <c r="F24" s="352" t="s">
        <v>862</v>
      </c>
      <c r="G24" s="352" t="s">
        <v>862</v>
      </c>
      <c r="H24" s="352" t="s">
        <v>862</v>
      </c>
    </row>
    <row r="25" spans="1:8" ht="16.5" customHeight="1">
      <c r="A25" s="205"/>
      <c r="B25" s="86">
        <v>10</v>
      </c>
      <c r="C25" s="10" t="s">
        <v>393</v>
      </c>
      <c r="D25" s="352" t="s">
        <v>862</v>
      </c>
      <c r="E25" s="352" t="s">
        <v>862</v>
      </c>
      <c r="F25" s="352" t="s">
        <v>862</v>
      </c>
      <c r="G25" s="352" t="s">
        <v>862</v>
      </c>
      <c r="H25" s="352" t="s">
        <v>862</v>
      </c>
    </row>
    <row r="26" spans="1:8" ht="16.5" customHeight="1">
      <c r="B26" s="86" t="s">
        <v>403</v>
      </c>
      <c r="C26" s="11" t="s">
        <v>394</v>
      </c>
      <c r="D26" s="235">
        <f>'1'!D99</f>
        <v>0.99857289065296628</v>
      </c>
      <c r="E26" s="235">
        <f>611.21235318568/E10*100</f>
        <v>0.9999999999391046</v>
      </c>
      <c r="F26" s="235">
        <v>0.99999999991252453</v>
      </c>
      <c r="G26" s="235">
        <v>0.99999999999590661</v>
      </c>
      <c r="H26" s="235">
        <v>1</v>
      </c>
    </row>
    <row r="27" spans="1:8">
      <c r="B27" s="85">
        <v>11</v>
      </c>
      <c r="C27" s="2" t="s">
        <v>395</v>
      </c>
      <c r="D27" s="235">
        <f>SUM(D21:D26)</f>
        <v>3.4979709624758044</v>
      </c>
      <c r="E27" s="235">
        <f>SUM(E21:E26)</f>
        <v>3.5045819999108785</v>
      </c>
      <c r="F27" s="235">
        <v>3.502918841233718</v>
      </c>
      <c r="G27" s="235">
        <v>3.5019037672864255</v>
      </c>
      <c r="H27" s="235">
        <v>3.502318885689943</v>
      </c>
    </row>
    <row r="28" spans="1:8">
      <c r="B28" s="85" t="s">
        <v>404</v>
      </c>
      <c r="C28" s="2" t="s">
        <v>396</v>
      </c>
      <c r="D28" s="235">
        <v>13.0311</v>
      </c>
      <c r="E28" s="235">
        <v>13.1979378267398</v>
      </c>
      <c r="F28" s="235">
        <v>13.136548154131313</v>
      </c>
      <c r="G28" s="235">
        <v>13.173782266578485</v>
      </c>
      <c r="H28" s="235">
        <v>13.096084515489892</v>
      </c>
    </row>
    <row r="29" spans="1:8">
      <c r="B29" s="85">
        <v>12</v>
      </c>
      <c r="C29" s="2" t="s">
        <v>397</v>
      </c>
      <c r="D29" s="235">
        <f>6272.53350402/D10*100</f>
        <v>10.214796858525894</v>
      </c>
      <c r="E29" s="235">
        <f>6221.82256957254/E10*100</f>
        <v>10.179477781764556</v>
      </c>
      <c r="F29" s="235">
        <v>10.904319376203318</v>
      </c>
      <c r="G29" s="235">
        <v>9.6051510930776605</v>
      </c>
      <c r="H29" s="235">
        <v>9.5659659124540379</v>
      </c>
    </row>
    <row r="30" spans="1:8">
      <c r="B30" s="215"/>
      <c r="C30" s="9" t="s">
        <v>44</v>
      </c>
      <c r="D30" s="58"/>
      <c r="E30" s="58"/>
      <c r="F30" s="58"/>
      <c r="G30" s="58"/>
      <c r="H30" s="58"/>
    </row>
    <row r="31" spans="1:8">
      <c r="B31" s="85">
        <v>13</v>
      </c>
      <c r="C31" s="2" t="s">
        <v>29</v>
      </c>
      <c r="D31" s="418">
        <f>'3'!D30</f>
        <v>113943.355550459</v>
      </c>
      <c r="E31" s="418">
        <f>'3'!E30</f>
        <v>133963.123905616</v>
      </c>
      <c r="F31" s="418">
        <v>134608.53342145361</v>
      </c>
      <c r="G31" s="418">
        <v>133837.53555693224</v>
      </c>
      <c r="H31" s="418">
        <v>133712.72478785226</v>
      </c>
    </row>
    <row r="32" spans="1:8">
      <c r="B32" s="85">
        <v>14</v>
      </c>
      <c r="C32" s="2" t="s">
        <v>739</v>
      </c>
      <c r="D32" s="353">
        <f>'3'!D31</f>
        <v>9.4186607129142903</v>
      </c>
      <c r="E32" s="353">
        <f>'3'!E31</f>
        <v>8.0077750848050506</v>
      </c>
      <c r="F32" s="353">
        <v>8.2049495312827663</v>
      </c>
      <c r="G32" s="353">
        <v>8.0497733196312335</v>
      </c>
      <c r="H32" s="353">
        <v>8.0279935161719997</v>
      </c>
    </row>
    <row r="33" spans="2:8" ht="33" customHeight="1">
      <c r="B33" s="214"/>
      <c r="C33" s="13" t="s">
        <v>405</v>
      </c>
      <c r="D33" s="58"/>
      <c r="E33" s="58"/>
      <c r="F33" s="58"/>
      <c r="G33" s="58"/>
      <c r="H33" s="58"/>
    </row>
    <row r="34" spans="2:8">
      <c r="B34" s="85" t="s">
        <v>67</v>
      </c>
      <c r="C34" s="2" t="s">
        <v>713</v>
      </c>
      <c r="D34" s="352" t="s">
        <v>862</v>
      </c>
      <c r="E34" s="352" t="s">
        <v>862</v>
      </c>
      <c r="F34" s="352" t="s">
        <v>862</v>
      </c>
      <c r="G34" s="352" t="s">
        <v>862</v>
      </c>
      <c r="H34" s="352" t="s">
        <v>862</v>
      </c>
    </row>
    <row r="35" spans="2:8">
      <c r="B35" s="85" t="s">
        <v>408</v>
      </c>
      <c r="C35" s="426" t="s">
        <v>835</v>
      </c>
      <c r="D35" s="352" t="s">
        <v>862</v>
      </c>
      <c r="E35" s="352" t="s">
        <v>862</v>
      </c>
      <c r="F35" s="352" t="s">
        <v>862</v>
      </c>
      <c r="G35" s="352" t="s">
        <v>862</v>
      </c>
      <c r="H35" s="352" t="s">
        <v>862</v>
      </c>
    </row>
    <row r="36" spans="2:8">
      <c r="B36" s="85" t="s">
        <v>409</v>
      </c>
      <c r="C36" s="2" t="s">
        <v>406</v>
      </c>
      <c r="D36" s="353">
        <v>3</v>
      </c>
      <c r="E36" s="353">
        <v>3</v>
      </c>
      <c r="F36" s="353">
        <v>3</v>
      </c>
      <c r="G36" s="353">
        <v>3</v>
      </c>
      <c r="H36" s="353">
        <v>3</v>
      </c>
    </row>
    <row r="37" spans="2:8" ht="33" customHeight="1">
      <c r="B37" s="80"/>
      <c r="C37" s="13" t="s">
        <v>714</v>
      </c>
      <c r="D37" s="243"/>
      <c r="E37" s="243"/>
      <c r="F37" s="243"/>
      <c r="G37" s="243"/>
      <c r="H37" s="243"/>
    </row>
    <row r="38" spans="2:8">
      <c r="B38" s="85" t="s">
        <v>410</v>
      </c>
      <c r="C38" s="2" t="s">
        <v>715</v>
      </c>
      <c r="D38" s="352" t="s">
        <v>862</v>
      </c>
      <c r="E38" s="352" t="s">
        <v>862</v>
      </c>
      <c r="F38" s="352" t="s">
        <v>862</v>
      </c>
      <c r="G38" s="352" t="s">
        <v>862</v>
      </c>
      <c r="H38" s="352" t="s">
        <v>862</v>
      </c>
    </row>
    <row r="39" spans="2:8">
      <c r="B39" s="85" t="s">
        <v>411</v>
      </c>
      <c r="C39" s="2" t="s">
        <v>407</v>
      </c>
      <c r="D39" s="353">
        <v>3</v>
      </c>
      <c r="E39" s="353">
        <v>3</v>
      </c>
      <c r="F39" s="353">
        <v>3</v>
      </c>
      <c r="G39" s="353">
        <v>3</v>
      </c>
      <c r="H39" s="353">
        <v>3</v>
      </c>
    </row>
    <row r="40" spans="2:8">
      <c r="B40" s="80"/>
      <c r="C40" s="9" t="s">
        <v>412</v>
      </c>
      <c r="D40" s="243"/>
      <c r="E40" s="243"/>
      <c r="F40" s="243"/>
      <c r="G40" s="243"/>
      <c r="H40" s="243"/>
    </row>
    <row r="41" spans="2:8">
      <c r="B41" s="85">
        <v>15</v>
      </c>
      <c r="C41" s="2" t="s">
        <v>413</v>
      </c>
      <c r="D41" s="435">
        <v>27383.342155995499</v>
      </c>
      <c r="E41" s="435">
        <v>24504.616596456701</v>
      </c>
      <c r="F41" s="233">
        <v>25688.183206689999</v>
      </c>
      <c r="G41" s="233">
        <v>28494.216162150002</v>
      </c>
      <c r="H41" s="233">
        <v>28190.88398861</v>
      </c>
    </row>
    <row r="42" spans="2:8">
      <c r="B42" s="85" t="s">
        <v>418</v>
      </c>
      <c r="C42" s="2" t="s">
        <v>414</v>
      </c>
      <c r="D42" s="435">
        <v>16433.461421450098</v>
      </c>
      <c r="E42" s="435">
        <v>14386.342470097499</v>
      </c>
      <c r="F42" s="233">
        <v>12572.57661</v>
      </c>
      <c r="G42" s="233">
        <v>15773.29485545</v>
      </c>
      <c r="H42" s="233">
        <v>14874.824150599999</v>
      </c>
    </row>
    <row r="43" spans="2:8">
      <c r="B43" s="85" t="s">
        <v>419</v>
      </c>
      <c r="C43" s="2" t="s">
        <v>415</v>
      </c>
      <c r="D43" s="435">
        <v>3497.0641090693002</v>
      </c>
      <c r="E43" s="435">
        <v>3860.2291332587001</v>
      </c>
      <c r="F43" s="233">
        <v>3411.4730500000001</v>
      </c>
      <c r="G43" s="233">
        <v>4495.4245423500006</v>
      </c>
      <c r="H43" s="233">
        <v>3917.7741904899999</v>
      </c>
    </row>
    <row r="44" spans="2:8">
      <c r="B44" s="85">
        <v>16</v>
      </c>
      <c r="C44" s="2" t="s">
        <v>416</v>
      </c>
      <c r="D44" s="435">
        <v>12936.397312380799</v>
      </c>
      <c r="E44" s="435">
        <v>10526.1133368388</v>
      </c>
      <c r="F44" s="233">
        <v>9161.1035599999996</v>
      </c>
      <c r="G44" s="233">
        <v>11277.8703131</v>
      </c>
      <c r="H44" s="233">
        <v>10957.04996011</v>
      </c>
    </row>
    <row r="45" spans="2:8">
      <c r="B45" s="85">
        <v>17</v>
      </c>
      <c r="C45" s="2" t="s">
        <v>417</v>
      </c>
      <c r="D45" s="435">
        <v>211.67672493939401</v>
      </c>
      <c r="E45" s="435">
        <v>232.79833507679001</v>
      </c>
      <c r="F45" s="233">
        <v>280.404899239999</v>
      </c>
      <c r="G45" s="233">
        <v>252.65600127580899</v>
      </c>
      <c r="H45" s="233">
        <v>257.285346797187</v>
      </c>
    </row>
    <row r="46" spans="2:8">
      <c r="B46" s="215"/>
      <c r="C46" s="9" t="s">
        <v>420</v>
      </c>
      <c r="D46" s="58"/>
      <c r="E46" s="58"/>
      <c r="F46" s="58"/>
      <c r="G46" s="58"/>
      <c r="H46" s="58"/>
    </row>
    <row r="47" spans="2:8">
      <c r="B47" s="85">
        <v>18</v>
      </c>
      <c r="C47" s="2" t="s">
        <v>421</v>
      </c>
      <c r="D47" s="435">
        <v>94330.668406768003</v>
      </c>
      <c r="E47" s="435">
        <v>93851.239984180502</v>
      </c>
      <c r="F47" s="233">
        <v>96289.855028046557</v>
      </c>
      <c r="G47" s="233">
        <v>94265.055866110502</v>
      </c>
      <c r="H47" s="233">
        <v>93939.025992171999</v>
      </c>
    </row>
    <row r="48" spans="2:8">
      <c r="B48" s="85">
        <v>19</v>
      </c>
      <c r="C48" s="2" t="s">
        <v>422</v>
      </c>
      <c r="D48" s="435">
        <v>75740.729048033303</v>
      </c>
      <c r="E48" s="435">
        <v>76818.820397570395</v>
      </c>
      <c r="F48" s="233">
        <v>76977.907905299988</v>
      </c>
      <c r="G48" s="233">
        <v>73446.295119725095</v>
      </c>
      <c r="H48" s="233">
        <v>73032.554678697677</v>
      </c>
    </row>
    <row r="49" spans="2:8">
      <c r="B49" s="85">
        <v>20</v>
      </c>
      <c r="C49" s="2" t="s">
        <v>423</v>
      </c>
      <c r="D49" s="435">
        <v>124.54417800354855</v>
      </c>
      <c r="E49" s="435">
        <v>122.172196212413</v>
      </c>
      <c r="F49" s="233">
        <v>125.087648714102</v>
      </c>
      <c r="G49" s="233">
        <v>128.34555604533699</v>
      </c>
      <c r="H49" s="233">
        <v>128.626235800529</v>
      </c>
    </row>
  </sheetData>
  <sheetProtection sort="0" autoFilter="0"/>
  <mergeCells count="1">
    <mergeCell ref="J2:K3"/>
  </mergeCells>
  <hyperlinks>
    <hyperlink ref="J2:K3" location="Index!A1" display="Return to Index" xr:uid="{BB806622-45A6-41E2-9692-7D8EDBF951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75BD-9827-458F-8210-65B46F4F4AAE}">
  <dimension ref="A1:I33"/>
  <sheetViews>
    <sheetView zoomScale="90" zoomScaleNormal="90" workbookViewId="0">
      <selection activeCell="E21" sqref="E21"/>
    </sheetView>
  </sheetViews>
  <sheetFormatPr defaultRowHeight="16.5"/>
  <cols>
    <col min="1" max="1" width="9.140625" style="2"/>
    <col min="2" max="2" width="9.140625" style="74" customWidth="1"/>
    <col min="3" max="3" width="81.85546875" style="2" customWidth="1"/>
    <col min="4" max="5" width="18.5703125" style="8" customWidth="1"/>
    <col min="6" max="6" width="18.5703125" style="2" customWidth="1"/>
    <col min="7" max="16384" width="9.140625" style="2"/>
  </cols>
  <sheetData>
    <row r="1" spans="1:9" ht="16.5" customHeight="1"/>
    <row r="2" spans="1:9" ht="19.5" customHeight="1">
      <c r="B2" s="106" t="s">
        <v>451</v>
      </c>
      <c r="C2" s="107"/>
      <c r="H2" s="452" t="s">
        <v>181</v>
      </c>
      <c r="I2" s="453"/>
    </row>
    <row r="3" spans="1:9" ht="16.5" customHeight="1">
      <c r="D3" s="240"/>
      <c r="E3" s="240"/>
      <c r="F3" s="104"/>
      <c r="H3" s="454"/>
      <c r="I3" s="455"/>
    </row>
    <row r="4" spans="1:9" ht="34.5" customHeight="1">
      <c r="B4" s="79"/>
      <c r="C4" s="4"/>
      <c r="D4" s="466" t="s">
        <v>425</v>
      </c>
      <c r="E4" s="466"/>
      <c r="F4" s="16" t="s">
        <v>426</v>
      </c>
      <c r="H4" s="112"/>
      <c r="I4" s="112"/>
    </row>
    <row r="5" spans="1:9" ht="16.5" customHeight="1">
      <c r="B5" s="79" t="s">
        <v>166</v>
      </c>
      <c r="C5" s="4"/>
      <c r="D5" s="244" t="s">
        <v>843</v>
      </c>
      <c r="E5" s="15" t="s">
        <v>847</v>
      </c>
      <c r="F5" s="15" t="s">
        <v>843</v>
      </c>
    </row>
    <row r="6" spans="1:9">
      <c r="A6" s="17"/>
      <c r="B6" s="88">
        <v>1</v>
      </c>
      <c r="C6" s="23" t="s">
        <v>30</v>
      </c>
      <c r="D6" s="234">
        <f>D7</f>
        <v>49032.739916779996</v>
      </c>
      <c r="E6" s="234">
        <f>E7</f>
        <v>49092.285572462097</v>
      </c>
      <c r="F6" s="234">
        <f>F7</f>
        <v>3922.6191933423997</v>
      </c>
    </row>
    <row r="7" spans="1:9" ht="16.5" customHeight="1">
      <c r="A7" s="18"/>
      <c r="B7" s="89">
        <v>2</v>
      </c>
      <c r="C7" s="19" t="s">
        <v>31</v>
      </c>
      <c r="D7" s="233">
        <f>50107.02980279-358.63556816-715.65431785</f>
        <v>49032.739916779996</v>
      </c>
      <c r="E7" s="233">
        <f>50487.1320424621-479.925195-914.921275</f>
        <v>49092.285572462097</v>
      </c>
      <c r="F7" s="5">
        <f>D7*0.08</f>
        <v>3922.6191933423997</v>
      </c>
      <c r="G7" s="434"/>
    </row>
    <row r="8" spans="1:9" ht="16.5" customHeight="1">
      <c r="A8" s="18"/>
      <c r="B8" s="89">
        <v>3</v>
      </c>
      <c r="C8" s="19" t="s">
        <v>32</v>
      </c>
      <c r="D8" s="241">
        <v>0</v>
      </c>
      <c r="E8" s="241">
        <v>0</v>
      </c>
      <c r="F8" s="83">
        <v>0</v>
      </c>
    </row>
    <row r="9" spans="1:9" ht="16.5" customHeight="1">
      <c r="A9" s="18"/>
      <c r="B9" s="89">
        <v>4</v>
      </c>
      <c r="C9" s="19" t="s">
        <v>427</v>
      </c>
      <c r="D9" s="241">
        <v>0</v>
      </c>
      <c r="E9" s="241">
        <v>0</v>
      </c>
      <c r="F9" s="83">
        <v>0</v>
      </c>
    </row>
    <row r="10" spans="1:9" ht="16.5" customHeight="1">
      <c r="A10" s="18"/>
      <c r="B10" s="89" t="s">
        <v>428</v>
      </c>
      <c r="C10" s="19" t="s">
        <v>429</v>
      </c>
      <c r="D10" s="241">
        <v>0</v>
      </c>
      <c r="E10" s="241">
        <v>0</v>
      </c>
      <c r="F10" s="83">
        <v>0</v>
      </c>
    </row>
    <row r="11" spans="1:9" ht="16.5" customHeight="1">
      <c r="A11" s="18"/>
      <c r="B11" s="89">
        <v>5</v>
      </c>
      <c r="C11" s="19" t="s">
        <v>430</v>
      </c>
      <c r="D11" s="241">
        <v>0</v>
      </c>
      <c r="E11" s="241">
        <v>0</v>
      </c>
      <c r="F11" s="83">
        <v>0</v>
      </c>
    </row>
    <row r="12" spans="1:9" ht="16.5" customHeight="1">
      <c r="A12" s="18"/>
      <c r="B12" s="90">
        <v>6</v>
      </c>
      <c r="C12" s="23" t="s">
        <v>431</v>
      </c>
      <c r="D12" s="234">
        <f>251.58326757+358.63556816+715.65431785</f>
        <v>1325.87315358</v>
      </c>
      <c r="E12" s="234">
        <f>494.803217+479.925195+914.921275</f>
        <v>1889.6496870000001</v>
      </c>
      <c r="F12" s="7">
        <f>D12*0.08</f>
        <v>106.06985228640001</v>
      </c>
    </row>
    <row r="13" spans="1:9" ht="16.5" customHeight="1">
      <c r="A13" s="18"/>
      <c r="B13" s="89">
        <v>7</v>
      </c>
      <c r="C13" s="19" t="s">
        <v>432</v>
      </c>
      <c r="D13" s="233">
        <v>750.80665340999997</v>
      </c>
      <c r="E13" s="233">
        <v>914.92127500000004</v>
      </c>
      <c r="F13" s="5">
        <f>D13*0.08</f>
        <v>60.064532272800001</v>
      </c>
    </row>
    <row r="14" spans="1:9" ht="16.5" customHeight="1">
      <c r="A14" s="18"/>
      <c r="B14" s="89">
        <v>8</v>
      </c>
      <c r="C14" s="19" t="s">
        <v>33</v>
      </c>
      <c r="D14" s="241">
        <v>0</v>
      </c>
      <c r="E14" s="241">
        <v>0</v>
      </c>
      <c r="F14" s="83">
        <v>0</v>
      </c>
    </row>
    <row r="15" spans="1:9" ht="16.5" customHeight="1">
      <c r="B15" s="89" t="s">
        <v>402</v>
      </c>
      <c r="C15" s="19" t="s">
        <v>433</v>
      </c>
      <c r="D15" s="241">
        <v>1.36896361</v>
      </c>
      <c r="E15" s="241">
        <v>1.269293</v>
      </c>
      <c r="F15" s="83">
        <f>D15*0.08</f>
        <v>0.1095170888</v>
      </c>
    </row>
    <row r="16" spans="1:9" ht="16.5" customHeight="1">
      <c r="B16" s="89" t="s">
        <v>446</v>
      </c>
      <c r="C16" s="19" t="s">
        <v>434</v>
      </c>
      <c r="D16" s="241">
        <v>251.58326757</v>
      </c>
      <c r="E16" s="241">
        <v>494.80321700000002</v>
      </c>
      <c r="F16" s="83">
        <f>D16*0.08</f>
        <v>20.1266614056</v>
      </c>
    </row>
    <row r="17" spans="1:7" ht="16.5" customHeight="1">
      <c r="A17" s="18"/>
      <c r="B17" s="89">
        <v>9</v>
      </c>
      <c r="C17" s="19" t="s">
        <v>435</v>
      </c>
      <c r="D17" s="241">
        <f>D12-SUM(D13:D16)</f>
        <v>322.11426899000003</v>
      </c>
      <c r="E17" s="241">
        <f t="shared" ref="E17" si="0">E12-SUM(E13:E16)</f>
        <v>478.65590199999997</v>
      </c>
      <c r="F17" s="83">
        <f>D17*0.08</f>
        <v>25.769141519200002</v>
      </c>
    </row>
    <row r="18" spans="1:7" ht="16.5" customHeight="1">
      <c r="A18" s="18"/>
      <c r="B18" s="90">
        <v>15</v>
      </c>
      <c r="C18" s="23" t="s">
        <v>34</v>
      </c>
      <c r="D18" s="246">
        <v>0</v>
      </c>
      <c r="E18" s="246">
        <v>0</v>
      </c>
      <c r="F18" s="101">
        <v>0</v>
      </c>
    </row>
    <row r="19" spans="1:7" ht="16.5" customHeight="1">
      <c r="A19" s="18"/>
      <c r="B19" s="90">
        <v>16</v>
      </c>
      <c r="C19" s="23" t="s">
        <v>436</v>
      </c>
      <c r="D19" s="246">
        <v>0</v>
      </c>
      <c r="E19" s="246">
        <v>0</v>
      </c>
      <c r="F19" s="101">
        <v>0</v>
      </c>
    </row>
    <row r="20" spans="1:7" ht="16.5" customHeight="1">
      <c r="B20" s="89">
        <v>17</v>
      </c>
      <c r="C20" s="19" t="s">
        <v>437</v>
      </c>
      <c r="D20" s="241">
        <v>0</v>
      </c>
      <c r="E20" s="241">
        <v>0</v>
      </c>
      <c r="F20" s="83">
        <v>0</v>
      </c>
    </row>
    <row r="21" spans="1:7" ht="16.5" customHeight="1">
      <c r="B21" s="89">
        <v>18</v>
      </c>
      <c r="C21" s="19" t="s">
        <v>438</v>
      </c>
      <c r="D21" s="241">
        <v>0</v>
      </c>
      <c r="E21" s="241">
        <v>0</v>
      </c>
      <c r="F21" s="83">
        <v>0</v>
      </c>
    </row>
    <row r="22" spans="1:7" ht="16.5" customHeight="1">
      <c r="B22" s="89">
        <v>19</v>
      </c>
      <c r="C22" s="19" t="s">
        <v>439</v>
      </c>
      <c r="D22" s="241">
        <v>0</v>
      </c>
      <c r="E22" s="241">
        <v>0</v>
      </c>
      <c r="F22" s="83">
        <v>0</v>
      </c>
    </row>
    <row r="23" spans="1:7" ht="16.5" customHeight="1">
      <c r="B23" s="89" t="s">
        <v>75</v>
      </c>
      <c r="C23" s="19" t="s">
        <v>440</v>
      </c>
      <c r="D23" s="241">
        <v>0</v>
      </c>
      <c r="E23" s="241">
        <v>0</v>
      </c>
      <c r="F23" s="83">
        <v>0</v>
      </c>
    </row>
    <row r="24" spans="1:7" ht="16.5" customHeight="1">
      <c r="A24" s="18"/>
      <c r="B24" s="91">
        <v>20</v>
      </c>
      <c r="C24" s="22" t="s">
        <v>441</v>
      </c>
      <c r="D24" s="242">
        <v>4461.3108317599999</v>
      </c>
      <c r="E24" s="242">
        <v>3640.5115129999999</v>
      </c>
      <c r="F24" s="26">
        <f>D24*0.08</f>
        <v>356.90486654080001</v>
      </c>
    </row>
    <row r="25" spans="1:7" ht="16.5" customHeight="1">
      <c r="B25" s="89">
        <v>21</v>
      </c>
      <c r="C25" s="19" t="s">
        <v>31</v>
      </c>
      <c r="D25" s="233">
        <f>D24</f>
        <v>4461.3108317599999</v>
      </c>
      <c r="E25" s="233">
        <f>E24</f>
        <v>3640.5115129999999</v>
      </c>
      <c r="F25" s="233">
        <f>F24</f>
        <v>356.90486654080001</v>
      </c>
    </row>
    <row r="26" spans="1:7" ht="16.5" customHeight="1">
      <c r="B26" s="89">
        <v>22</v>
      </c>
      <c r="C26" s="19" t="s">
        <v>36</v>
      </c>
      <c r="D26" s="241">
        <v>0</v>
      </c>
      <c r="E26" s="241">
        <v>0</v>
      </c>
      <c r="F26" s="83">
        <v>0</v>
      </c>
    </row>
    <row r="27" spans="1:7" ht="16.5" customHeight="1">
      <c r="A27" s="18"/>
      <c r="B27" s="90" t="s">
        <v>442</v>
      </c>
      <c r="C27" s="20" t="s">
        <v>37</v>
      </c>
      <c r="D27" s="246">
        <v>0</v>
      </c>
      <c r="E27" s="246">
        <v>0</v>
      </c>
      <c r="F27" s="101">
        <v>0</v>
      </c>
    </row>
    <row r="28" spans="1:7" ht="16.5" customHeight="1">
      <c r="B28" s="88">
        <v>23</v>
      </c>
      <c r="C28" s="21" t="s">
        <v>38</v>
      </c>
      <c r="D28" s="245">
        <v>6498.7885462499999</v>
      </c>
      <c r="E28" s="245">
        <v>6498.7885459999998</v>
      </c>
      <c r="F28" s="7">
        <f>D28*0.08</f>
        <v>519.90308370000002</v>
      </c>
    </row>
    <row r="29" spans="1:7" ht="16.5" customHeight="1">
      <c r="B29" s="3" t="s">
        <v>447</v>
      </c>
      <c r="C29" s="24" t="s">
        <v>443</v>
      </c>
      <c r="D29" s="233">
        <f>D28</f>
        <v>6498.7885462499999</v>
      </c>
      <c r="E29" s="233">
        <f>E28</f>
        <v>6498.7885459999998</v>
      </c>
      <c r="F29" s="233">
        <f>F28</f>
        <v>519.90308370000002</v>
      </c>
    </row>
    <row r="30" spans="1:7" ht="16.5" customHeight="1">
      <c r="B30" s="3" t="s">
        <v>448</v>
      </c>
      <c r="C30" s="24" t="s">
        <v>444</v>
      </c>
      <c r="D30" s="241">
        <v>0</v>
      </c>
      <c r="E30" s="241">
        <v>0</v>
      </c>
      <c r="F30" s="83">
        <v>0</v>
      </c>
    </row>
    <row r="31" spans="1:7" ht="16.5" customHeight="1">
      <c r="B31" s="3" t="s">
        <v>449</v>
      </c>
      <c r="C31" s="25" t="s">
        <v>445</v>
      </c>
      <c r="D31" s="241">
        <v>0</v>
      </c>
      <c r="E31" s="241">
        <v>0</v>
      </c>
      <c r="F31" s="83">
        <v>0</v>
      </c>
    </row>
    <row r="32" spans="1:7" ht="16.5" customHeight="1">
      <c r="A32" s="12"/>
      <c r="B32" s="87">
        <v>24</v>
      </c>
      <c r="C32" s="13" t="s">
        <v>39</v>
      </c>
      <c r="D32" s="246">
        <f>97.447205+961.27449215</f>
        <v>1058.72169715</v>
      </c>
      <c r="E32" s="246">
        <v>982.93929951313203</v>
      </c>
      <c r="F32" s="101">
        <f>D32*0.08</f>
        <v>84.697735772000001</v>
      </c>
      <c r="G32" s="434"/>
    </row>
    <row r="33" spans="2:6" ht="16.5" customHeight="1">
      <c r="B33" s="82">
        <v>29</v>
      </c>
      <c r="C33" s="9" t="s">
        <v>0</v>
      </c>
      <c r="D33" s="247">
        <f>D6+D12+D18+D19+D24+D27+D28</f>
        <v>61318.712448369995</v>
      </c>
      <c r="E33" s="247">
        <f>E6+E12+E18+E19+E24+E27+E28</f>
        <v>61121.235318462088</v>
      </c>
      <c r="F33" s="101">
        <f>D33*0.08</f>
        <v>4905.4969958696001</v>
      </c>
    </row>
  </sheetData>
  <mergeCells count="2">
    <mergeCell ref="D4:E4"/>
    <mergeCell ref="H2:I3"/>
  </mergeCells>
  <hyperlinks>
    <hyperlink ref="H2:I3" location="Index!A1" display="Return to Index" xr:uid="{838DEEA2-ACBE-44C9-B0BD-5D5CEFDB17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2D23-9C64-4B68-9106-7D27BB037616}">
  <dimension ref="B1:R24"/>
  <sheetViews>
    <sheetView zoomScale="90" zoomScaleNormal="90" workbookViewId="0">
      <selection activeCell="C28" sqref="C28"/>
    </sheetView>
  </sheetViews>
  <sheetFormatPr defaultRowHeight="15"/>
  <cols>
    <col min="2" max="2" width="9.140625" style="75" customWidth="1"/>
    <col min="3" max="3" width="57" bestFit="1" customWidth="1"/>
    <col min="4" max="4" width="21.42578125" style="126" customWidth="1"/>
    <col min="5" max="11" width="21.42578125" customWidth="1"/>
    <col min="12" max="12" width="9.140625" style="203"/>
  </cols>
  <sheetData>
    <row r="1" spans="2:18" s="50" customFormat="1" ht="16.5" customHeight="1">
      <c r="B1" s="75"/>
      <c r="D1" s="126"/>
      <c r="L1" s="203"/>
      <c r="P1" s="195"/>
      <c r="Q1" s="195"/>
      <c r="R1" s="195"/>
    </row>
    <row r="2" spans="2:18" ht="19.5">
      <c r="B2" s="109" t="s">
        <v>467</v>
      </c>
      <c r="C2" s="48"/>
      <c r="D2" s="48"/>
      <c r="E2" s="48"/>
      <c r="F2" s="48"/>
      <c r="G2" s="48"/>
      <c r="H2" s="48"/>
      <c r="I2" s="48"/>
      <c r="J2" s="48"/>
      <c r="M2" s="452" t="s">
        <v>181</v>
      </c>
      <c r="N2" s="453"/>
    </row>
    <row r="3" spans="2:18" ht="16.5" customHeight="1">
      <c r="M3" s="454"/>
      <c r="N3" s="455"/>
    </row>
    <row r="4" spans="2:18" ht="66">
      <c r="B4" s="73" t="s">
        <v>849</v>
      </c>
      <c r="C4" s="1"/>
      <c r="D4" s="202" t="s">
        <v>452</v>
      </c>
      <c r="E4" s="42" t="s">
        <v>453</v>
      </c>
      <c r="F4" s="42" t="s">
        <v>107</v>
      </c>
      <c r="G4" s="202" t="s">
        <v>454</v>
      </c>
      <c r="H4" s="202" t="s">
        <v>455</v>
      </c>
      <c r="I4" s="202" t="s">
        <v>456</v>
      </c>
      <c r="J4" s="202" t="s">
        <v>112</v>
      </c>
      <c r="K4" s="202" t="s">
        <v>457</v>
      </c>
      <c r="L4" s="216"/>
      <c r="M4" s="29"/>
      <c r="N4" s="29"/>
    </row>
    <row r="5" spans="2:18" ht="16.5">
      <c r="B5" s="85" t="s">
        <v>267</v>
      </c>
      <c r="C5" s="2" t="s">
        <v>458</v>
      </c>
      <c r="D5" s="386"/>
      <c r="E5" s="386"/>
      <c r="F5" s="381"/>
      <c r="G5" s="85"/>
      <c r="H5" s="386"/>
      <c r="I5" s="386"/>
      <c r="J5" s="386"/>
      <c r="K5" s="386"/>
      <c r="L5" s="84"/>
    </row>
    <row r="6" spans="2:18" ht="16.5">
      <c r="B6" s="85" t="s">
        <v>268</v>
      </c>
      <c r="C6" s="2" t="s">
        <v>459</v>
      </c>
      <c r="D6" s="386"/>
      <c r="E6" s="386"/>
      <c r="F6" s="415"/>
      <c r="G6" s="85"/>
      <c r="H6" s="386"/>
      <c r="I6" s="386"/>
      <c r="J6" s="386"/>
      <c r="K6" s="386"/>
      <c r="L6" s="84"/>
    </row>
    <row r="7" spans="2:18" ht="16.5">
      <c r="B7" s="85">
        <v>1</v>
      </c>
      <c r="C7" s="2" t="s">
        <v>460</v>
      </c>
      <c r="D7" s="368">
        <v>423.43298547000001</v>
      </c>
      <c r="E7" s="375">
        <v>609.65226768000002</v>
      </c>
      <c r="F7" s="415"/>
      <c r="G7" s="85">
        <v>1.4</v>
      </c>
      <c r="H7" s="375">
        <v>1446315042.49</v>
      </c>
      <c r="I7" s="375">
        <v>1446315042.49</v>
      </c>
      <c r="J7" s="375">
        <v>1446315042.49</v>
      </c>
      <c r="K7" s="375">
        <v>752175617.01999998</v>
      </c>
      <c r="L7" s="84"/>
    </row>
    <row r="8" spans="2:18" ht="16.5">
      <c r="B8" s="85">
        <v>2</v>
      </c>
      <c r="C8" s="2" t="s">
        <v>461</v>
      </c>
      <c r="D8" s="415"/>
      <c r="E8" s="415"/>
      <c r="F8" s="386"/>
      <c r="G8" s="386"/>
      <c r="H8" s="386"/>
      <c r="I8" s="386"/>
      <c r="J8" s="386"/>
      <c r="K8" s="386"/>
      <c r="L8" s="84"/>
    </row>
    <row r="9" spans="2:18" ht="16.5">
      <c r="B9" s="85" t="s">
        <v>243</v>
      </c>
      <c r="C9" s="426" t="s">
        <v>462</v>
      </c>
      <c r="D9" s="415"/>
      <c r="E9" s="415"/>
      <c r="F9" s="386"/>
      <c r="G9" s="381"/>
      <c r="H9" s="386"/>
      <c r="I9" s="386"/>
      <c r="J9" s="386"/>
      <c r="K9" s="386"/>
      <c r="L9" s="84"/>
    </row>
    <row r="10" spans="2:18" ht="33" customHeight="1">
      <c r="B10" s="85" t="s">
        <v>463</v>
      </c>
      <c r="C10" s="427" t="s">
        <v>464</v>
      </c>
      <c r="D10" s="415"/>
      <c r="E10" s="415"/>
      <c r="F10" s="386"/>
      <c r="G10" s="381"/>
      <c r="H10" s="386"/>
      <c r="I10" s="386"/>
      <c r="J10" s="386"/>
      <c r="K10" s="386"/>
      <c r="L10" s="84"/>
    </row>
    <row r="11" spans="2:18" ht="16.5">
      <c r="B11" s="85" t="s">
        <v>465</v>
      </c>
      <c r="C11" s="426" t="s">
        <v>466</v>
      </c>
      <c r="D11" s="415"/>
      <c r="E11" s="415"/>
      <c r="F11" s="386"/>
      <c r="G11" s="381"/>
      <c r="H11" s="386"/>
      <c r="I11" s="386"/>
      <c r="J11" s="386"/>
      <c r="K11" s="386"/>
      <c r="L11" s="84"/>
    </row>
    <row r="12" spans="2:18" ht="16.5">
      <c r="B12" s="85">
        <v>3</v>
      </c>
      <c r="C12" s="2" t="s">
        <v>109</v>
      </c>
      <c r="D12" s="415"/>
      <c r="E12" s="415"/>
      <c r="F12" s="416"/>
      <c r="G12" s="415"/>
      <c r="H12" s="386"/>
      <c r="I12" s="386"/>
      <c r="J12" s="386"/>
      <c r="K12" s="386"/>
      <c r="L12" s="84"/>
    </row>
    <row r="13" spans="2:18" ht="16.5">
      <c r="B13" s="85">
        <v>4</v>
      </c>
      <c r="C13" s="2" t="s">
        <v>110</v>
      </c>
      <c r="D13" s="415"/>
      <c r="E13" s="415"/>
      <c r="F13" s="416"/>
      <c r="G13" s="415"/>
      <c r="H13" s="368">
        <v>12490475736.76</v>
      </c>
      <c r="I13" s="368">
        <v>448094799.69999999</v>
      </c>
      <c r="J13" s="368">
        <v>448094799.69999999</v>
      </c>
      <c r="K13" s="368">
        <v>358635568.16000003</v>
      </c>
      <c r="L13" s="84"/>
    </row>
    <row r="14" spans="2:18" ht="16.5">
      <c r="B14" s="85">
        <v>5</v>
      </c>
      <c r="C14" s="2" t="s">
        <v>111</v>
      </c>
      <c r="D14" s="415"/>
      <c r="E14" s="415"/>
      <c r="F14" s="416"/>
      <c r="G14" s="415"/>
      <c r="H14" s="386"/>
      <c r="I14" s="386"/>
      <c r="J14" s="386"/>
      <c r="K14" s="386"/>
      <c r="L14" s="84"/>
    </row>
    <row r="15" spans="2:18" ht="16.5">
      <c r="B15" s="87">
        <v>6</v>
      </c>
      <c r="C15" s="9" t="s">
        <v>0</v>
      </c>
      <c r="D15" s="415"/>
      <c r="E15" s="415"/>
      <c r="F15" s="416"/>
      <c r="G15" s="415"/>
      <c r="H15" s="172">
        <v>13936790779.25</v>
      </c>
      <c r="I15" s="172">
        <v>1894409842.1900001</v>
      </c>
      <c r="J15" s="172">
        <v>1894409842.1900001</v>
      </c>
      <c r="K15" s="172">
        <v>1110811185.1800001</v>
      </c>
      <c r="L15" s="217"/>
    </row>
    <row r="16" spans="2:18" ht="16.5">
      <c r="B16" s="74"/>
      <c r="C16" s="2"/>
      <c r="D16" s="2"/>
      <c r="E16" s="2"/>
      <c r="F16" s="2"/>
      <c r="G16" s="2"/>
      <c r="H16" s="2"/>
      <c r="I16" s="2"/>
      <c r="J16" s="2"/>
    </row>
    <row r="17" spans="2:10" ht="16.5">
      <c r="B17" s="74"/>
      <c r="C17" s="2"/>
      <c r="D17" s="2"/>
      <c r="E17" s="2"/>
      <c r="F17" s="2"/>
      <c r="G17" s="2"/>
      <c r="H17" s="2"/>
      <c r="I17" s="2"/>
      <c r="J17" s="2"/>
    </row>
    <row r="18" spans="2:10" ht="16.5">
      <c r="B18" s="74"/>
      <c r="C18" s="2"/>
      <c r="D18" s="2"/>
      <c r="E18" s="2"/>
      <c r="F18" s="2"/>
      <c r="G18" s="2"/>
      <c r="H18" s="2"/>
      <c r="I18" s="2"/>
      <c r="J18" s="2"/>
    </row>
    <row r="19" spans="2:10" ht="16.5">
      <c r="B19" s="74"/>
      <c r="C19" s="2"/>
      <c r="D19" s="2"/>
      <c r="E19" s="2"/>
      <c r="F19" s="2"/>
      <c r="G19" s="2"/>
      <c r="H19" s="2"/>
      <c r="I19" s="2"/>
      <c r="J19" s="2"/>
    </row>
    <row r="20" spans="2:10" ht="16.5">
      <c r="B20" s="74"/>
      <c r="C20" s="2"/>
      <c r="D20" s="2"/>
      <c r="E20" s="2"/>
      <c r="F20" s="2"/>
      <c r="G20" s="2"/>
      <c r="H20" s="2"/>
      <c r="I20" s="2"/>
      <c r="J20" s="2"/>
    </row>
    <row r="21" spans="2:10" ht="16.5">
      <c r="B21" s="74"/>
      <c r="C21" s="2"/>
      <c r="D21" s="2"/>
      <c r="E21" s="2"/>
      <c r="F21" s="2"/>
      <c r="G21" s="2"/>
      <c r="H21" s="2"/>
      <c r="I21" s="2"/>
      <c r="J21" s="2"/>
    </row>
    <row r="22" spans="2:10" ht="16.5">
      <c r="B22" s="74"/>
      <c r="C22" s="2"/>
      <c r="D22" s="2"/>
      <c r="E22" s="2"/>
      <c r="F22" s="2"/>
      <c r="G22" s="2"/>
      <c r="H22" s="2"/>
      <c r="I22" s="2"/>
      <c r="J22" s="2"/>
    </row>
    <row r="23" spans="2:10" ht="16.5">
      <c r="B23" s="74"/>
      <c r="C23" s="2"/>
      <c r="D23" s="2"/>
      <c r="E23" s="2"/>
      <c r="F23" s="2"/>
      <c r="G23" s="2"/>
      <c r="H23" s="2"/>
      <c r="I23" s="2"/>
      <c r="J23" s="2"/>
    </row>
    <row r="24" spans="2:10" ht="16.5">
      <c r="B24" s="74"/>
      <c r="C24" s="2"/>
      <c r="D24" s="2"/>
      <c r="E24" s="2"/>
      <c r="F24" s="2"/>
      <c r="G24" s="2"/>
      <c r="H24" s="2"/>
      <c r="I24" s="2"/>
      <c r="J24" s="2"/>
    </row>
  </sheetData>
  <mergeCells count="1">
    <mergeCell ref="M2:N3"/>
  </mergeCells>
  <hyperlinks>
    <hyperlink ref="M2:N3" location="Index!A1" display="Return to Index" xr:uid="{DC6CE696-4232-47A8-A6AA-BF93BDFFD91C}"/>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V V W T r 9 1 2 Q S o A A A A + A A A A B I A H A B D b 2 5 m a W c v U G F j a 2 F n Z S 5 4 b W w g o h g A K K A U A A A A A A A A A A A A A A A A A A A A A A A A A A A A h Y 9 N D o I w G E S v Q r q n P 8 A C z U d Z 6 E 5 J T E y M 2 6 Z U a I R i a L H c z Y V H 8 g q S K O r O 5 U z e J G 8 e t z v k Y 9 s E V 9 V b 3 Z k M M U x R o I z s S m 2 q D A 3 u F K Y o 5 7 A T 8 i w q F U y w s c v R 6 g z V z l 2 W h H j v s Y 9 x 1 1 c k o p S R Y 7 H d y 1 q 1 I t T G O m G k Q p 9 V + X + F O B x e M j z C y Q I n a c x w n D I g c w 2 F N l 8 k m o w x B f J T w m p o 3 N A r X o p w v Q E y R y D v F / w J U E s D B B Q A A g A I A E 1 V V 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V V Z O K I p H u A 4 A A A A R A A A A E w A c A E Z v c m 1 1 b G F z L 1 N l Y 3 R p b 2 4 x L m 0 g o h g A K K A U A A A A A A A A A A A A A A A A A A A A A A A A A A A A K 0 5 N L s n M z 1 M I h t C G 1 g B Q S w E C L Q A U A A I A C A B N V V Z O v 3 X Z B K g A A A D 4 A A A A E g A A A A A A A A A A A A A A A A A A A A A A Q 2 9 u Z m l n L 1 B h Y 2 t h Z 2 U u e G 1 s U E s B A i 0 A F A A C A A g A T V V W T g / K 6 a u k A A A A 6 Q A A A B M A A A A A A A A A A A A A A A A A 9 A A A A F t D b 2 5 0 Z W 5 0 X 1 R 5 c G V z X S 5 4 b W x Q S w E C L Q A U A A I A C A B N V V Z 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A r U v y y Q U a u l 8 J e d k N m e Q A A A A A C A A A A A A A D Z g A A w A A A A B A A A A D Y v 5 k o 1 k W 4 u N d X k Q k + K B C E A A A A A A S A A A C g A A A A E A A A A M 5 Q o P k S S i X I v 1 5 T E N R s F 9 d Q A A A A J j o y 1 z h K j C J K S t 0 L M N w B l b f f r K Z y G k e 7 1 j 9 y / V T W T g J / e z 3 5 / 9 g U 3 5 y 6 b 3 w o C 5 D S D C 0 7 U j / s r 9 j j 1 6 s / V v t a 5 p L 1 F y O X v E e i L z x A 4 3 + a 6 v s U A A A A G 1 7 x D 7 s F Z 6 I 5 R d i V 5 L 1 a X P s i q d s = < / D a t a M a s h u p > 
</file>

<file path=customXml/itemProps1.xml><?xml version="1.0" encoding="utf-8"?>
<ds:datastoreItem xmlns:ds="http://schemas.openxmlformats.org/officeDocument/2006/customXml" ds:itemID="{C7B898BB-FD91-4D79-860C-DFF0283FC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Disclaimer</vt:lpstr>
      <vt:lpstr>Attestation</vt: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Fjorbak Jensen</dc:creator>
  <cp:lastModifiedBy>Thomas Rejmer</cp:lastModifiedBy>
  <cp:lastPrinted>2020-01-06T08:05:25Z</cp:lastPrinted>
  <dcterms:created xsi:type="dcterms:W3CDTF">2019-01-21T09:35:48Z</dcterms:created>
  <dcterms:modified xsi:type="dcterms:W3CDTF">2022-08-16T12:27:13Z</dcterms:modified>
</cp:coreProperties>
</file>